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itionsofpa-my.sharepoint.com/personal/tracy_s_transitionsofpa_org/Documents/Desktop/"/>
    </mc:Choice>
  </mc:AlternateContent>
  <xr:revisionPtr revIDLastSave="0" documentId="8_{8DD7012D-C3F2-4FC5-9C93-9025DA8B1FC0}" xr6:coauthVersionLast="47" xr6:coauthVersionMax="47" xr10:uidLastSave="{00000000-0000-0000-0000-000000000000}"/>
  <bookViews>
    <workbookView xWindow="-120" yWindow="-120" windowWidth="29040" windowHeight="15840" activeTab="2" xr2:uid="{225E011E-11E1-45A2-9839-6E2AABC3733F}"/>
  </bookViews>
  <sheets>
    <sheet name="AR Aging 10.31.2022" sheetId="2" r:id="rId1"/>
    <sheet name="Budget vs Actual 10.31.2022" sheetId="1" r:id="rId2"/>
    <sheet name="Balance Sheet Prev Yr 10.31.202" sheetId="3" r:id="rId3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'AR Aging 10.31.2022'!$A:$C,'AR Aging 10.31.2022'!$1:$1</definedName>
    <definedName name="_xlnm.Print_Titles" localSheetId="2">'Balance Sheet Prev Yr 10.31.202'!$A:$F,'Balance Sheet Prev Yr 10.31.202'!$1:$2</definedName>
    <definedName name="_xlnm.Print_Titles" localSheetId="1">'Budget vs Actual 10.31.2022'!$A:$H,'Budget vs Actual 10.31.2022'!$1:$2</definedName>
    <definedName name="QB_COLUMN_290" localSheetId="1" hidden="1">'Budget vs Actual 10.31.2022'!$Y$1</definedName>
    <definedName name="QB_COLUMN_59200" localSheetId="2" hidden="1">'Balance Sheet Prev Yr 10.31.202'!$G$2</definedName>
    <definedName name="QB_COLUMN_59201" localSheetId="1" hidden="1">'Budget vs Actual 10.31.2022'!$I$2</definedName>
    <definedName name="QB_COLUMN_59202" localSheetId="1" hidden="1">'Budget vs Actual 10.31.2022'!$Q$2</definedName>
    <definedName name="QB_COLUMN_59203" localSheetId="1" hidden="1">'Budget vs Actual 10.31.2022'!$Y$2</definedName>
    <definedName name="QB_COLUMN_59204" localSheetId="1" hidden="1">'Budget vs Actual 10.31.2022'!$AG$2</definedName>
    <definedName name="QB_COLUMN_59300" localSheetId="1" hidden="1">'Budget vs Actual 10.31.2022'!$AO$2</definedName>
    <definedName name="QB_COLUMN_61210" localSheetId="2" hidden="1">'Balance Sheet Prev Yr 10.31.202'!$I$2</definedName>
    <definedName name="QB_COLUMN_63620" localSheetId="2" hidden="1">'Balance Sheet Prev Yr 10.31.202'!$K$2</definedName>
    <definedName name="QB_COLUMN_63620" localSheetId="1" hidden="1">'Budget vs Actual 10.31.2022'!$AS$2</definedName>
    <definedName name="QB_COLUMN_63621" localSheetId="1" hidden="1">'Budget vs Actual 10.31.2022'!$M$2</definedName>
    <definedName name="QB_COLUMN_63622" localSheetId="1" hidden="1">'Budget vs Actual 10.31.2022'!$U$2</definedName>
    <definedName name="QB_COLUMN_63623" localSheetId="1" hidden="1">'Budget vs Actual 10.31.2022'!$AC$2</definedName>
    <definedName name="QB_COLUMN_63624" localSheetId="1" hidden="1">'Budget vs Actual 10.31.2022'!$AK$2</definedName>
    <definedName name="QB_COLUMN_64430" localSheetId="1" hidden="1">'Budget vs Actual 10.31.2022'!$AU$2</definedName>
    <definedName name="QB_COLUMN_64431" localSheetId="1" hidden="1">'Budget vs Actual 10.31.2022'!$O$2</definedName>
    <definedName name="QB_COLUMN_64432" localSheetId="1" hidden="1">'Budget vs Actual 10.31.2022'!$W$2</definedName>
    <definedName name="QB_COLUMN_64433" localSheetId="1" hidden="1">'Budget vs Actual 10.31.2022'!$AE$2</definedName>
    <definedName name="QB_COLUMN_64434" localSheetId="1" hidden="1">'Budget vs Actual 10.31.2022'!$AM$2</definedName>
    <definedName name="QB_COLUMN_64830" localSheetId="2" hidden="1">'Balance Sheet Prev Yr 10.31.202'!$M$2</definedName>
    <definedName name="QB_COLUMN_76211" localSheetId="1" hidden="1">'Budget vs Actual 10.31.2022'!$K$2</definedName>
    <definedName name="QB_COLUMN_76212" localSheetId="1" hidden="1">'Budget vs Actual 10.31.2022'!$S$2</definedName>
    <definedName name="QB_COLUMN_76213" localSheetId="1" hidden="1">'Budget vs Actual 10.31.2022'!$AA$2</definedName>
    <definedName name="QB_COLUMN_76214" localSheetId="1" hidden="1">'Budget vs Actual 10.31.2022'!$AI$2</definedName>
    <definedName name="QB_COLUMN_76310" localSheetId="1" hidden="1">'Budget vs Actual 10.31.2022'!$AQ$2</definedName>
    <definedName name="QB_COLUMN_7721" localSheetId="0" hidden="1">'AR Aging 10.31.2022'!$D$1</definedName>
    <definedName name="QB_COLUMN_7722" localSheetId="0" hidden="1">'AR Aging 10.31.2022'!$F$1</definedName>
    <definedName name="QB_COLUMN_7723" localSheetId="0" hidden="1">'AR Aging 10.31.2022'!$H$1</definedName>
    <definedName name="QB_COLUMN_7724" localSheetId="0" hidden="1">'AR Aging 10.31.2022'!$J$1</definedName>
    <definedName name="QB_COLUMN_7725" localSheetId="0" hidden="1">'AR Aging 10.31.2022'!$L$1</definedName>
    <definedName name="QB_COLUMN_8030" localSheetId="0" hidden="1">'AR Aging 10.31.2022'!$N$1</definedName>
    <definedName name="QB_DATA_0" localSheetId="0" hidden="1">'AR Aging 10.31.2022'!#REF!,'AR Aging 10.31.2022'!$2:$2,'AR Aging 10.31.2022'!$3:$3,'AR Aging 10.31.2022'!$4:$4,'AR Aging 10.31.2022'!$5:$5,'AR Aging 10.31.2022'!$7:$7,'AR Aging 10.31.2022'!$8:$8,'AR Aging 10.31.2022'!$10:$10,'AR Aging 10.31.2022'!$11:$11,'AR Aging 10.31.2022'!$12:$12,'AR Aging 10.31.2022'!$13:$13,'AR Aging 10.31.2022'!$15:$15,'AR Aging 10.31.2022'!$16:$16,'AR Aging 10.31.2022'!$18:$18,'AR Aging 10.31.2022'!$19:$19,'AR Aging 10.31.2022'!$20:$20</definedName>
    <definedName name="QB_DATA_0" localSheetId="2" hidden="1">'Balance Sheet Prev Yr 10.31.202'!$6:$6,'Balance Sheet Prev Yr 10.31.202'!$7:$7,'Balance Sheet Prev Yr 10.31.202'!$8:$8,'Balance Sheet Prev Yr 10.31.202'!$9:$9,'Balance Sheet Prev Yr 10.31.202'!$10:$10,'Balance Sheet Prev Yr 10.31.202'!$11:$11,'Balance Sheet Prev Yr 10.31.202'!$14:$14,'Balance Sheet Prev Yr 10.31.202'!$17:$17,'Balance Sheet Prev Yr 10.31.202'!$18:$18,'Balance Sheet Prev Yr 10.31.202'!$19:$19,'Balance Sheet Prev Yr 10.31.202'!$20:$20,'Balance Sheet Prev Yr 10.31.202'!$25:$25,'Balance Sheet Prev Yr 10.31.202'!$26:$26,'Balance Sheet Prev Yr 10.31.202'!$27:$27,'Balance Sheet Prev Yr 10.31.202'!$28:$28,'Balance Sheet Prev Yr 10.31.202'!$29:$29</definedName>
    <definedName name="QB_DATA_0" localSheetId="1" hidden="1">'Budget vs Actual 10.31.2022'!$5:$5,'Budget vs Actual 10.31.2022'!$6:$6,'Budget vs Actual 10.31.2022'!$10:$10,'Budget vs Actual 10.31.2022'!$11:$11,'Budget vs Actual 10.31.2022'!$12:$12,'Budget vs Actual 10.31.2022'!$13:$13,'Budget vs Actual 10.31.2022'!$14:$14,'Budget vs Actual 10.31.2022'!$17:$17,'Budget vs Actual 10.31.2022'!$18:$18,'Budget vs Actual 10.31.2022'!$19:$19,'Budget vs Actual 10.31.2022'!$20:$20,'Budget vs Actual 10.31.2022'!$21:$21,'Budget vs Actual 10.31.2022'!$23:$23,'Budget vs Actual 10.31.2022'!$25:$25,'Budget vs Actual 10.31.2022'!$26:$26,'Budget vs Actual 10.31.2022'!$27:$27</definedName>
    <definedName name="QB_DATA_1" localSheetId="0" hidden="1">'AR Aging 10.31.2022'!$22:$22,'AR Aging 10.31.2022'!$25:$25,'AR Aging 10.31.2022'!#REF!,'AR Aging 10.31.2022'!$27:$27,'AR Aging 10.31.2022'!$28:$28,'AR Aging 10.31.2022'!$29:$29,'AR Aging 10.31.2022'!#REF!,'AR Aging 10.31.2022'!$30:$30</definedName>
    <definedName name="QB_DATA_1" localSheetId="2" hidden="1">'Balance Sheet Prev Yr 10.31.202'!$30:$30,'Balance Sheet Prev Yr 10.31.202'!$31:$31,'Balance Sheet Prev Yr 10.31.202'!$32:$32,'Balance Sheet Prev Yr 10.31.202'!$33:$33,'Balance Sheet Prev Yr 10.31.202'!$34:$34,'Balance Sheet Prev Yr 10.31.202'!$35:$35,'Balance Sheet Prev Yr 10.31.202'!$36:$36,'Balance Sheet Prev Yr 10.31.202'!$37:$37,'Balance Sheet Prev Yr 10.31.202'!$38:$38,'Balance Sheet Prev Yr 10.31.202'!$39:$39,'Balance Sheet Prev Yr 10.31.202'!$40:$40,'Balance Sheet Prev Yr 10.31.202'!$41:$41,'Balance Sheet Prev Yr 10.31.202'!$42:$42,'Balance Sheet Prev Yr 10.31.202'!$43:$43,'Balance Sheet Prev Yr 10.31.202'!$44:$44,'Balance Sheet Prev Yr 10.31.202'!$45:$45</definedName>
    <definedName name="QB_DATA_1" localSheetId="1" hidden="1">'Budget vs Actual 10.31.2022'!$28:$28,'Budget vs Actual 10.31.2022'!$29:$29,'Budget vs Actual 10.31.2022'!$32:$32,'Budget vs Actual 10.31.2022'!$33:$33,'Budget vs Actual 10.31.2022'!$34:$34,'Budget vs Actual 10.31.2022'!$35:$35,'Budget vs Actual 10.31.2022'!$36:$36,'Budget vs Actual 10.31.2022'!$38:$38,'Budget vs Actual 10.31.2022'!$39:$39,'Budget vs Actual 10.31.2022'!$41:$41,'Budget vs Actual 10.31.2022'!$42:$42,'Budget vs Actual 10.31.2022'!$45:$45,'Budget vs Actual 10.31.2022'!$46:$46,'Budget vs Actual 10.31.2022'!$47:$47,'Budget vs Actual 10.31.2022'!$48:$48,'Budget vs Actual 10.31.2022'!$49:$49</definedName>
    <definedName name="QB_DATA_2" localSheetId="2" hidden="1">'Balance Sheet Prev Yr 10.31.202'!$46:$46,'Balance Sheet Prev Yr 10.31.202'!$47:$47,'Balance Sheet Prev Yr 10.31.202'!$50:$50,'Balance Sheet Prev Yr 10.31.202'!$51:$51,'Balance Sheet Prev Yr 10.31.202'!$52:$52,'Balance Sheet Prev Yr 10.31.202'!$53:$53,'Balance Sheet Prev Yr 10.31.202'!$54:$54,'Balance Sheet Prev Yr 10.31.202'!$55:$55,'Balance Sheet Prev Yr 10.31.202'!$56:$56,'Balance Sheet Prev Yr 10.31.202'!$60:$60,'Balance Sheet Prev Yr 10.31.202'!$67:$67,'Balance Sheet Prev Yr 10.31.202'!$70:$70,'Balance Sheet Prev Yr 10.31.202'!$71:$71,'Balance Sheet Prev Yr 10.31.202'!$72:$72,'Balance Sheet Prev Yr 10.31.202'!$74:$74,'Balance Sheet Prev Yr 10.31.202'!$75:$75</definedName>
    <definedName name="QB_DATA_2" localSheetId="1" hidden="1">'Budget vs Actual 10.31.2022'!$50:$50,'Budget vs Actual 10.31.2022'!$51:$51,'Budget vs Actual 10.31.2022'!$52:$52,'Budget vs Actual 10.31.2022'!$53:$53,'Budget vs Actual 10.31.2022'!$54:$54,'Budget vs Actual 10.31.2022'!$55:$55,'Budget vs Actual 10.31.2022'!$56:$56,'Budget vs Actual 10.31.2022'!$59:$59,'Budget vs Actual 10.31.2022'!$60:$60,'Budget vs Actual 10.31.2022'!$61:$61,'Budget vs Actual 10.31.2022'!$62:$62,'Budget vs Actual 10.31.2022'!$63:$63,'Budget vs Actual 10.31.2022'!$64:$64,'Budget vs Actual 10.31.2022'!$65:$65,'Budget vs Actual 10.31.2022'!$66:$66,'Budget vs Actual 10.31.2022'!$70:$70</definedName>
    <definedName name="QB_DATA_3" localSheetId="2" hidden="1">'Balance Sheet Prev Yr 10.31.202'!$76:$76,'Balance Sheet Prev Yr 10.31.202'!$77:$77,'Balance Sheet Prev Yr 10.31.202'!$78:$78,'Balance Sheet Prev Yr 10.31.202'!$79:$79,'Balance Sheet Prev Yr 10.31.202'!$80:$80,'Balance Sheet Prev Yr 10.31.202'!$81:$81,'Balance Sheet Prev Yr 10.31.202'!$82:$82,'Balance Sheet Prev Yr 10.31.202'!$83:$83,'Balance Sheet Prev Yr 10.31.202'!$84:$84,'Balance Sheet Prev Yr 10.31.202'!$86:$86,'Balance Sheet Prev Yr 10.31.202'!$87:$87,'Balance Sheet Prev Yr 10.31.202'!$88:$88,'Balance Sheet Prev Yr 10.31.202'!$89:$89,'Balance Sheet Prev Yr 10.31.202'!$90:$90,'Balance Sheet Prev Yr 10.31.202'!$95:$95,'Balance Sheet Prev Yr 10.31.202'!$97:$97</definedName>
    <definedName name="QB_DATA_3" localSheetId="1" hidden="1">'Budget vs Actual 10.31.2022'!$71:$71,'Budget vs Actual 10.31.2022'!$72:$72,'Budget vs Actual 10.31.2022'!$73:$73,'Budget vs Actual 10.31.2022'!$74:$74,'Budget vs Actual 10.31.2022'!$76:$76,'Budget vs Actual 10.31.2022'!$77:$77,'Budget vs Actual 10.31.2022'!$78:$78,'Budget vs Actual 10.31.2022'!$79:$79,'Budget vs Actual 10.31.2022'!$80:$80,'Budget vs Actual 10.31.2022'!$81:$81,'Budget vs Actual 10.31.2022'!$84:$84,'Budget vs Actual 10.31.2022'!$85:$85,'Budget vs Actual 10.31.2022'!$86:$86,'Budget vs Actual 10.31.2022'!$91:$91,'Budget vs Actual 10.31.2022'!$93:$93,'Budget vs Actual 10.31.2022'!$94:$94</definedName>
    <definedName name="QB_DATA_4" localSheetId="2" hidden="1">'Balance Sheet Prev Yr 10.31.202'!$99:$99</definedName>
    <definedName name="QB_DATA_4" localSheetId="1" hidden="1">'Budget vs Actual 10.31.2022'!$95:$95,'Budget vs Actual 10.31.2022'!$96:$96,'Budget vs Actual 10.31.2022'!$97:$97,'Budget vs Actual 10.31.2022'!$98:$98,'Budget vs Actual 10.31.2022'!$99:$99,'Budget vs Actual 10.31.2022'!$100:$100,'Budget vs Actual 10.31.2022'!$101:$101,'Budget vs Actual 10.31.2022'!$104:$104,'Budget vs Actual 10.31.2022'!$105:$105,'Budget vs Actual 10.31.2022'!$107:$107,'Budget vs Actual 10.31.2022'!$108:$108,'Budget vs Actual 10.31.2022'!$109:$109,'Budget vs Actual 10.31.2022'!$110:$110,'Budget vs Actual 10.31.2022'!$112:$112,'Budget vs Actual 10.31.2022'!$113:$113,'Budget vs Actual 10.31.2022'!$114:$114</definedName>
    <definedName name="QB_DATA_5" localSheetId="1" hidden="1">'Budget vs Actual 10.31.2022'!$115:$115,'Budget vs Actual 10.31.2022'!$116:$116,'Budget vs Actual 10.31.2022'!$117:$117,'Budget vs Actual 10.31.2022'!$118:$118,'Budget vs Actual 10.31.2022'!$121:$121,'Budget vs Actual 10.31.2022'!$122:$122,'Budget vs Actual 10.31.2022'!$123:$123,'Budget vs Actual 10.31.2022'!$124:$124,'Budget vs Actual 10.31.2022'!$125:$125,'Budget vs Actual 10.31.2022'!$126:$126,'Budget vs Actual 10.31.2022'!$127:$127,'Budget vs Actual 10.31.2022'!$129:$129,'Budget vs Actual 10.31.2022'!$130:$130,'Budget vs Actual 10.31.2022'!$131:$131,'Budget vs Actual 10.31.2022'!$132:$132,'Budget vs Actual 10.31.2022'!$133:$133</definedName>
    <definedName name="QB_DATA_6" localSheetId="1" hidden="1">'Budget vs Actual 10.31.2022'!$134:$134,'Budget vs Actual 10.31.2022'!$135:$135,'Budget vs Actual 10.31.2022'!$137:$137,'Budget vs Actual 10.31.2022'!$140:$140,'Budget vs Actual 10.31.2022'!$141:$141,'Budget vs Actual 10.31.2022'!$142:$142,'Budget vs Actual 10.31.2022'!$143:$143,'Budget vs Actual 10.31.2022'!$144:$144,'Budget vs Actual 10.31.2022'!$145:$145,'Budget vs Actual 10.31.2022'!$148:$148,'Budget vs Actual 10.31.2022'!$149:$149,'Budget vs Actual 10.31.2022'!$150:$150,'Budget vs Actual 10.31.2022'!$151:$151,'Budget vs Actual 10.31.2022'!$152:$152,'Budget vs Actual 10.31.2022'!$153:$153,'Budget vs Actual 10.31.2022'!$154:$154</definedName>
    <definedName name="QB_DATA_7" localSheetId="1" hidden="1">'Budget vs Actual 10.31.2022'!$155:$155,'Budget vs Actual 10.31.2022'!$156:$156,'Budget vs Actual 10.31.2022'!$158:$158,'Budget vs Actual 10.31.2022'!$160:$160,'Budget vs Actual 10.31.2022'!$161:$161,'Budget vs Actual 10.31.2022'!$162:$162,'Budget vs Actual 10.31.2022'!$163:$163,'Budget vs Actual 10.31.2022'!$164:$164,'Budget vs Actual 10.31.2022'!$165:$165,'Budget vs Actual 10.31.2022'!$166:$166,'Budget vs Actual 10.31.2022'!$169:$169,'Budget vs Actual 10.31.2022'!$170:$170,'Budget vs Actual 10.31.2022'!$171:$171,'Budget vs Actual 10.31.2022'!$172:$172,'Budget vs Actual 10.31.2022'!$174:$174,'Budget vs Actual 10.31.2022'!$179:$179</definedName>
    <definedName name="QB_FORMULA_0" localSheetId="0" hidden="1">'AR Aging 10.31.2022'!#REF!,'AR Aging 10.31.2022'!$N$2,'AR Aging 10.31.2022'!$N$3,'AR Aging 10.31.2022'!$N$4,'AR Aging 10.31.2022'!$N$5,'AR Aging 10.31.2022'!$N$7,'AR Aging 10.31.2022'!$N$8,'AR Aging 10.31.2022'!$D$9,'AR Aging 10.31.2022'!$F$9,'AR Aging 10.31.2022'!$H$9,'AR Aging 10.31.2022'!$J$9,'AR Aging 10.31.2022'!$L$9,'AR Aging 10.31.2022'!$N$9,'AR Aging 10.31.2022'!$N$10,'AR Aging 10.31.2022'!$N$11,'AR Aging 10.31.2022'!$N$12</definedName>
    <definedName name="QB_FORMULA_0" localSheetId="2" hidden="1">'Balance Sheet Prev Yr 10.31.202'!$K$6,'Balance Sheet Prev Yr 10.31.202'!$M$6,'Balance Sheet Prev Yr 10.31.202'!$K$7,'Balance Sheet Prev Yr 10.31.202'!$M$7,'Balance Sheet Prev Yr 10.31.202'!$K$8,'Balance Sheet Prev Yr 10.31.202'!$M$8,'Balance Sheet Prev Yr 10.31.202'!$K$9,'Balance Sheet Prev Yr 10.31.202'!$M$9,'Balance Sheet Prev Yr 10.31.202'!$K$10,'Balance Sheet Prev Yr 10.31.202'!$M$10,'Balance Sheet Prev Yr 10.31.202'!$K$11,'Balance Sheet Prev Yr 10.31.202'!$M$11,'Balance Sheet Prev Yr 10.31.202'!$G$12,'Balance Sheet Prev Yr 10.31.202'!$I$12,'Balance Sheet Prev Yr 10.31.202'!$K$12,'Balance Sheet Prev Yr 10.31.202'!$M$12</definedName>
    <definedName name="QB_FORMULA_0" localSheetId="1" hidden="1">'Budget vs Actual 10.31.2022'!$M$5,'Budget vs Actual 10.31.2022'!$O$5,'Budget vs Actual 10.31.2022'!$U$5,'Budget vs Actual 10.31.2022'!$W$5,'Budget vs Actual 10.31.2022'!$AC$5,'Budget vs Actual 10.31.2022'!$AE$5,'Budget vs Actual 10.31.2022'!$AK$5,'Budget vs Actual 10.31.2022'!$AM$5,'Budget vs Actual 10.31.2022'!$AO$5,'Budget vs Actual 10.31.2022'!$AQ$5,'Budget vs Actual 10.31.2022'!$AS$5,'Budget vs Actual 10.31.2022'!$AU$5,'Budget vs Actual 10.31.2022'!$AO$6,'Budget vs Actual 10.31.2022'!$M$10,'Budget vs Actual 10.31.2022'!$O$10,'Budget vs Actual 10.31.2022'!$U$10</definedName>
    <definedName name="QB_FORMULA_1" localSheetId="0" hidden="1">'AR Aging 10.31.2022'!$N$13,'AR Aging 10.31.2022'!$N$15,'AR Aging 10.31.2022'!$N$16,'AR Aging 10.31.2022'!$D$17,'AR Aging 10.31.2022'!$F$17,'AR Aging 10.31.2022'!$H$17,'AR Aging 10.31.2022'!$J$17,'AR Aging 10.31.2022'!$L$17,'AR Aging 10.31.2022'!$N$17,'AR Aging 10.31.2022'!$N$18,'AR Aging 10.31.2022'!$N$19,'AR Aging 10.31.2022'!$N$20,'AR Aging 10.31.2022'!$N$22,'AR Aging 10.31.2022'!$D$23,'AR Aging 10.31.2022'!$F$23,'AR Aging 10.31.2022'!$H$23</definedName>
    <definedName name="QB_FORMULA_1" localSheetId="2" hidden="1">'Balance Sheet Prev Yr 10.31.202'!$K$14,'Balance Sheet Prev Yr 10.31.202'!$M$14,'Balance Sheet Prev Yr 10.31.202'!$G$15,'Balance Sheet Prev Yr 10.31.202'!$I$15,'Balance Sheet Prev Yr 10.31.202'!$K$15,'Balance Sheet Prev Yr 10.31.202'!$M$15,'Balance Sheet Prev Yr 10.31.202'!$K$17,'Balance Sheet Prev Yr 10.31.202'!$M$17,'Balance Sheet Prev Yr 10.31.202'!$K$18,'Balance Sheet Prev Yr 10.31.202'!$M$18,'Balance Sheet Prev Yr 10.31.202'!$K$19,'Balance Sheet Prev Yr 10.31.202'!$M$19,'Balance Sheet Prev Yr 10.31.202'!$K$20,'Balance Sheet Prev Yr 10.31.202'!$M$20,'Balance Sheet Prev Yr 10.31.202'!$G$21,'Balance Sheet Prev Yr 10.31.202'!$I$21</definedName>
    <definedName name="QB_FORMULA_1" localSheetId="1" hidden="1">'Budget vs Actual 10.31.2022'!$W$10,'Budget vs Actual 10.31.2022'!$AC$10,'Budget vs Actual 10.31.2022'!$AE$10,'Budget vs Actual 10.31.2022'!$AK$10,'Budget vs Actual 10.31.2022'!$AM$10,'Budget vs Actual 10.31.2022'!$AO$10,'Budget vs Actual 10.31.2022'!$AQ$10,'Budget vs Actual 10.31.2022'!$AS$10,'Budget vs Actual 10.31.2022'!$AU$10,'Budget vs Actual 10.31.2022'!$M$11,'Budget vs Actual 10.31.2022'!$O$11,'Budget vs Actual 10.31.2022'!$U$11,'Budget vs Actual 10.31.2022'!$W$11,'Budget vs Actual 10.31.2022'!$AC$11,'Budget vs Actual 10.31.2022'!$AE$11,'Budget vs Actual 10.31.2022'!$AK$11</definedName>
    <definedName name="QB_FORMULA_10" localSheetId="2" hidden="1">'Balance Sheet Prev Yr 10.31.202'!$K$87,'Balance Sheet Prev Yr 10.31.202'!$M$87,'Balance Sheet Prev Yr 10.31.202'!$K$88,'Balance Sheet Prev Yr 10.31.202'!$M$88,'Balance Sheet Prev Yr 10.31.202'!$K$89,'Balance Sheet Prev Yr 10.31.202'!$M$89,'Balance Sheet Prev Yr 10.31.202'!$K$90,'Balance Sheet Prev Yr 10.31.202'!$M$90,'Balance Sheet Prev Yr 10.31.202'!$G$91,'Balance Sheet Prev Yr 10.31.202'!$I$91,'Balance Sheet Prev Yr 10.31.202'!$K$91,'Balance Sheet Prev Yr 10.31.202'!$M$91,'Balance Sheet Prev Yr 10.31.202'!$G$92,'Balance Sheet Prev Yr 10.31.202'!$I$92,'Balance Sheet Prev Yr 10.31.202'!$K$92,'Balance Sheet Prev Yr 10.31.202'!$M$92</definedName>
    <definedName name="QB_FORMULA_10" localSheetId="1" hidden="1">'Budget vs Actual 10.31.2022'!$W$22,'Budget vs Actual 10.31.2022'!$Y$22,'Budget vs Actual 10.31.2022'!$AA$22,'Budget vs Actual 10.31.2022'!$AC$22,'Budget vs Actual 10.31.2022'!$AE$22,'Budget vs Actual 10.31.2022'!$AG$22,'Budget vs Actual 10.31.2022'!$AI$22,'Budget vs Actual 10.31.2022'!$AK$22,'Budget vs Actual 10.31.2022'!$AM$22,'Budget vs Actual 10.31.2022'!$AO$22,'Budget vs Actual 10.31.2022'!$AQ$22,'Budget vs Actual 10.31.2022'!$AS$22,'Budget vs Actual 10.31.2022'!$AU$22,'Budget vs Actual 10.31.2022'!$M$23,'Budget vs Actual 10.31.2022'!$O$23,'Budget vs Actual 10.31.2022'!$U$23</definedName>
    <definedName name="QB_FORMULA_100" localSheetId="1" hidden="1">'Budget vs Actual 10.31.2022'!$O$151,'Budget vs Actual 10.31.2022'!$U$151,'Budget vs Actual 10.31.2022'!$W$151,'Budget vs Actual 10.31.2022'!$AC$151,'Budget vs Actual 10.31.2022'!$AE$151,'Budget vs Actual 10.31.2022'!$AK$151,'Budget vs Actual 10.31.2022'!$AM$151,'Budget vs Actual 10.31.2022'!$AO$151,'Budget vs Actual 10.31.2022'!$AQ$151,'Budget vs Actual 10.31.2022'!$AS$151,'Budget vs Actual 10.31.2022'!$AU$151,'Budget vs Actual 10.31.2022'!$M$152,'Budget vs Actual 10.31.2022'!$O$152,'Budget vs Actual 10.31.2022'!$U$152,'Budget vs Actual 10.31.2022'!$W$152,'Budget vs Actual 10.31.2022'!$AC$152</definedName>
    <definedName name="QB_FORMULA_101" localSheetId="1" hidden="1">'Budget vs Actual 10.31.2022'!$AE$152,'Budget vs Actual 10.31.2022'!$AK$152,'Budget vs Actual 10.31.2022'!$AM$152,'Budget vs Actual 10.31.2022'!$AO$152,'Budget vs Actual 10.31.2022'!$AQ$152,'Budget vs Actual 10.31.2022'!$AS$152,'Budget vs Actual 10.31.2022'!$AU$152,'Budget vs Actual 10.31.2022'!$M$153,'Budget vs Actual 10.31.2022'!$O$153,'Budget vs Actual 10.31.2022'!$U$153,'Budget vs Actual 10.31.2022'!$W$153,'Budget vs Actual 10.31.2022'!$AC$153,'Budget vs Actual 10.31.2022'!$AE$153,'Budget vs Actual 10.31.2022'!$AK$153,'Budget vs Actual 10.31.2022'!$AM$153,'Budget vs Actual 10.31.2022'!$AO$153</definedName>
    <definedName name="QB_FORMULA_102" localSheetId="1" hidden="1">'Budget vs Actual 10.31.2022'!$AQ$153,'Budget vs Actual 10.31.2022'!$AS$153,'Budget vs Actual 10.31.2022'!$AU$153,'Budget vs Actual 10.31.2022'!$M$154,'Budget vs Actual 10.31.2022'!$O$154,'Budget vs Actual 10.31.2022'!$U$154,'Budget vs Actual 10.31.2022'!$W$154,'Budget vs Actual 10.31.2022'!$AC$154,'Budget vs Actual 10.31.2022'!$AE$154,'Budget vs Actual 10.31.2022'!$AK$154,'Budget vs Actual 10.31.2022'!$AM$154,'Budget vs Actual 10.31.2022'!$AO$154,'Budget vs Actual 10.31.2022'!$AQ$154,'Budget vs Actual 10.31.2022'!$AS$154,'Budget vs Actual 10.31.2022'!$AU$154,'Budget vs Actual 10.31.2022'!$M$155</definedName>
    <definedName name="QB_FORMULA_103" localSheetId="1" hidden="1">'Budget vs Actual 10.31.2022'!$O$155,'Budget vs Actual 10.31.2022'!$U$155,'Budget vs Actual 10.31.2022'!$W$155,'Budget vs Actual 10.31.2022'!$AC$155,'Budget vs Actual 10.31.2022'!$AE$155,'Budget vs Actual 10.31.2022'!$AK$155,'Budget vs Actual 10.31.2022'!$AM$155,'Budget vs Actual 10.31.2022'!$AO$155,'Budget vs Actual 10.31.2022'!$AQ$155,'Budget vs Actual 10.31.2022'!$AS$155,'Budget vs Actual 10.31.2022'!$AU$155,'Budget vs Actual 10.31.2022'!$M$156,'Budget vs Actual 10.31.2022'!$O$156,'Budget vs Actual 10.31.2022'!$U$156,'Budget vs Actual 10.31.2022'!$W$156,'Budget vs Actual 10.31.2022'!$AC$156</definedName>
    <definedName name="QB_FORMULA_104" localSheetId="1" hidden="1">'Budget vs Actual 10.31.2022'!$AE$156,'Budget vs Actual 10.31.2022'!$AK$156,'Budget vs Actual 10.31.2022'!$AM$156,'Budget vs Actual 10.31.2022'!$AO$156,'Budget vs Actual 10.31.2022'!$AQ$156,'Budget vs Actual 10.31.2022'!$AS$156,'Budget vs Actual 10.31.2022'!$AU$156,'Budget vs Actual 10.31.2022'!$I$157,'Budget vs Actual 10.31.2022'!$K$157,'Budget vs Actual 10.31.2022'!$M$157,'Budget vs Actual 10.31.2022'!$O$157,'Budget vs Actual 10.31.2022'!$Q$157,'Budget vs Actual 10.31.2022'!$S$157,'Budget vs Actual 10.31.2022'!$U$157,'Budget vs Actual 10.31.2022'!$W$157,'Budget vs Actual 10.31.2022'!$Y$157</definedName>
    <definedName name="QB_FORMULA_105" localSheetId="1" hidden="1">'Budget vs Actual 10.31.2022'!$AA$157,'Budget vs Actual 10.31.2022'!$AC$157,'Budget vs Actual 10.31.2022'!$AE$157,'Budget vs Actual 10.31.2022'!$AG$157,'Budget vs Actual 10.31.2022'!$AI$157,'Budget vs Actual 10.31.2022'!$AK$157,'Budget vs Actual 10.31.2022'!$AM$157,'Budget vs Actual 10.31.2022'!$AO$157,'Budget vs Actual 10.31.2022'!$AQ$157,'Budget vs Actual 10.31.2022'!$AS$157,'Budget vs Actual 10.31.2022'!$AU$157,'Budget vs Actual 10.31.2022'!$M$158,'Budget vs Actual 10.31.2022'!$O$158,'Budget vs Actual 10.31.2022'!$U$158,'Budget vs Actual 10.31.2022'!$W$158,'Budget vs Actual 10.31.2022'!$AC$158</definedName>
    <definedName name="QB_FORMULA_106" localSheetId="1" hidden="1">'Budget vs Actual 10.31.2022'!$AE$158,'Budget vs Actual 10.31.2022'!$AK$158,'Budget vs Actual 10.31.2022'!$AM$158,'Budget vs Actual 10.31.2022'!$AO$158,'Budget vs Actual 10.31.2022'!$AQ$158,'Budget vs Actual 10.31.2022'!$AS$158,'Budget vs Actual 10.31.2022'!$AU$158,'Budget vs Actual 10.31.2022'!$M$160,'Budget vs Actual 10.31.2022'!$O$160,'Budget vs Actual 10.31.2022'!$U$160,'Budget vs Actual 10.31.2022'!$W$160,'Budget vs Actual 10.31.2022'!$AC$160,'Budget vs Actual 10.31.2022'!$AE$160,'Budget vs Actual 10.31.2022'!$AK$160,'Budget vs Actual 10.31.2022'!$AM$160,'Budget vs Actual 10.31.2022'!$AO$160</definedName>
    <definedName name="QB_FORMULA_107" localSheetId="1" hidden="1">'Budget vs Actual 10.31.2022'!$AQ$160,'Budget vs Actual 10.31.2022'!$AS$160,'Budget vs Actual 10.31.2022'!$AU$160,'Budget vs Actual 10.31.2022'!$M$161,'Budget vs Actual 10.31.2022'!$O$161,'Budget vs Actual 10.31.2022'!$U$161,'Budget vs Actual 10.31.2022'!$W$161,'Budget vs Actual 10.31.2022'!$AC$161,'Budget vs Actual 10.31.2022'!$AE$161,'Budget vs Actual 10.31.2022'!$AK$161,'Budget vs Actual 10.31.2022'!$AM$161,'Budget vs Actual 10.31.2022'!$AO$161,'Budget vs Actual 10.31.2022'!$AQ$161,'Budget vs Actual 10.31.2022'!$AS$161,'Budget vs Actual 10.31.2022'!$AU$161,'Budget vs Actual 10.31.2022'!$M$162</definedName>
    <definedName name="QB_FORMULA_108" localSheetId="1" hidden="1">'Budget vs Actual 10.31.2022'!$O$162,'Budget vs Actual 10.31.2022'!$U$162,'Budget vs Actual 10.31.2022'!$W$162,'Budget vs Actual 10.31.2022'!$AC$162,'Budget vs Actual 10.31.2022'!$AE$162,'Budget vs Actual 10.31.2022'!$AK$162,'Budget vs Actual 10.31.2022'!$AM$162,'Budget vs Actual 10.31.2022'!$AO$162,'Budget vs Actual 10.31.2022'!$AQ$162,'Budget vs Actual 10.31.2022'!$AS$162,'Budget vs Actual 10.31.2022'!$AU$162,'Budget vs Actual 10.31.2022'!$M$163,'Budget vs Actual 10.31.2022'!$O$163,'Budget vs Actual 10.31.2022'!$U$163,'Budget vs Actual 10.31.2022'!$W$163,'Budget vs Actual 10.31.2022'!$AC$163</definedName>
    <definedName name="QB_FORMULA_109" localSheetId="1" hidden="1">'Budget vs Actual 10.31.2022'!$AE$163,'Budget vs Actual 10.31.2022'!$AK$163,'Budget vs Actual 10.31.2022'!$AM$163,'Budget vs Actual 10.31.2022'!$AO$163,'Budget vs Actual 10.31.2022'!$AQ$163,'Budget vs Actual 10.31.2022'!$AS$163,'Budget vs Actual 10.31.2022'!$AU$163,'Budget vs Actual 10.31.2022'!$M$164,'Budget vs Actual 10.31.2022'!$O$164,'Budget vs Actual 10.31.2022'!$U$164,'Budget vs Actual 10.31.2022'!$W$164,'Budget vs Actual 10.31.2022'!$AC$164,'Budget vs Actual 10.31.2022'!$AE$164,'Budget vs Actual 10.31.2022'!$AK$164,'Budget vs Actual 10.31.2022'!$AM$164,'Budget vs Actual 10.31.2022'!$AO$164</definedName>
    <definedName name="QB_FORMULA_11" localSheetId="2" hidden="1">'Balance Sheet Prev Yr 10.31.202'!$G$93,'Balance Sheet Prev Yr 10.31.202'!$I$93,'Balance Sheet Prev Yr 10.31.202'!$K$93,'Balance Sheet Prev Yr 10.31.202'!$M$93,'Balance Sheet Prev Yr 10.31.202'!$K$95,'Balance Sheet Prev Yr 10.31.202'!$M$95,'Balance Sheet Prev Yr 10.31.202'!$K$97,'Balance Sheet Prev Yr 10.31.202'!$M$97,'Balance Sheet Prev Yr 10.31.202'!$G$98,'Balance Sheet Prev Yr 10.31.202'!$I$98,'Balance Sheet Prev Yr 10.31.202'!$K$98,'Balance Sheet Prev Yr 10.31.202'!$M$98,'Balance Sheet Prev Yr 10.31.202'!$K$99,'Balance Sheet Prev Yr 10.31.202'!$M$99,'Balance Sheet Prev Yr 10.31.202'!$G$100,'Balance Sheet Prev Yr 10.31.202'!$I$100</definedName>
    <definedName name="QB_FORMULA_11" localSheetId="1" hidden="1">'Budget vs Actual 10.31.2022'!$W$23,'Budget vs Actual 10.31.2022'!$AC$23,'Budget vs Actual 10.31.2022'!$AE$23,'Budget vs Actual 10.31.2022'!$AK$23,'Budget vs Actual 10.31.2022'!$AM$23,'Budget vs Actual 10.31.2022'!$AO$23,'Budget vs Actual 10.31.2022'!$AQ$23,'Budget vs Actual 10.31.2022'!$AS$23,'Budget vs Actual 10.31.2022'!$AU$23,'Budget vs Actual 10.31.2022'!$M$25,'Budget vs Actual 10.31.2022'!$O$25,'Budget vs Actual 10.31.2022'!$U$25,'Budget vs Actual 10.31.2022'!$W$25,'Budget vs Actual 10.31.2022'!$AC$25,'Budget vs Actual 10.31.2022'!$AE$25,'Budget vs Actual 10.31.2022'!$AK$25</definedName>
    <definedName name="QB_FORMULA_110" localSheetId="1" hidden="1">'Budget vs Actual 10.31.2022'!$AQ$164,'Budget vs Actual 10.31.2022'!$AS$164,'Budget vs Actual 10.31.2022'!$AU$164,'Budget vs Actual 10.31.2022'!$M$165,'Budget vs Actual 10.31.2022'!$O$165,'Budget vs Actual 10.31.2022'!$U$165,'Budget vs Actual 10.31.2022'!$W$165,'Budget vs Actual 10.31.2022'!$AC$165,'Budget vs Actual 10.31.2022'!$AE$165,'Budget vs Actual 10.31.2022'!$AK$165,'Budget vs Actual 10.31.2022'!$AM$165,'Budget vs Actual 10.31.2022'!$AO$165,'Budget vs Actual 10.31.2022'!$AQ$165,'Budget vs Actual 10.31.2022'!$AS$165,'Budget vs Actual 10.31.2022'!$AU$165,'Budget vs Actual 10.31.2022'!$M$166</definedName>
    <definedName name="QB_FORMULA_111" localSheetId="1" hidden="1">'Budget vs Actual 10.31.2022'!$O$166,'Budget vs Actual 10.31.2022'!$U$166,'Budget vs Actual 10.31.2022'!$W$166,'Budget vs Actual 10.31.2022'!$AC$166,'Budget vs Actual 10.31.2022'!$AE$166,'Budget vs Actual 10.31.2022'!$AK$166,'Budget vs Actual 10.31.2022'!$AM$166,'Budget vs Actual 10.31.2022'!$AO$166,'Budget vs Actual 10.31.2022'!$AQ$166,'Budget vs Actual 10.31.2022'!$AS$166,'Budget vs Actual 10.31.2022'!$AU$166,'Budget vs Actual 10.31.2022'!$I$167,'Budget vs Actual 10.31.2022'!$K$167,'Budget vs Actual 10.31.2022'!$M$167,'Budget vs Actual 10.31.2022'!$O$167,'Budget vs Actual 10.31.2022'!$Q$167</definedName>
    <definedName name="QB_FORMULA_112" localSheetId="1" hidden="1">'Budget vs Actual 10.31.2022'!$S$167,'Budget vs Actual 10.31.2022'!$U$167,'Budget vs Actual 10.31.2022'!$W$167,'Budget vs Actual 10.31.2022'!$Y$167,'Budget vs Actual 10.31.2022'!$AA$167,'Budget vs Actual 10.31.2022'!$AC$167,'Budget vs Actual 10.31.2022'!$AE$167,'Budget vs Actual 10.31.2022'!$AG$167,'Budget vs Actual 10.31.2022'!$AI$167,'Budget vs Actual 10.31.2022'!$AK$167,'Budget vs Actual 10.31.2022'!$AM$167,'Budget vs Actual 10.31.2022'!$AO$167,'Budget vs Actual 10.31.2022'!$AQ$167,'Budget vs Actual 10.31.2022'!$AS$167,'Budget vs Actual 10.31.2022'!$AU$167,'Budget vs Actual 10.31.2022'!$M$169</definedName>
    <definedName name="QB_FORMULA_113" localSheetId="1" hidden="1">'Budget vs Actual 10.31.2022'!$O$169,'Budget vs Actual 10.31.2022'!$U$169,'Budget vs Actual 10.31.2022'!$W$169,'Budget vs Actual 10.31.2022'!$AC$169,'Budget vs Actual 10.31.2022'!$AE$169,'Budget vs Actual 10.31.2022'!$AK$169,'Budget vs Actual 10.31.2022'!$AM$169,'Budget vs Actual 10.31.2022'!$AO$169,'Budget vs Actual 10.31.2022'!$AQ$169,'Budget vs Actual 10.31.2022'!$AS$169,'Budget vs Actual 10.31.2022'!$AU$169,'Budget vs Actual 10.31.2022'!$M$170,'Budget vs Actual 10.31.2022'!$O$170,'Budget vs Actual 10.31.2022'!$U$170,'Budget vs Actual 10.31.2022'!$W$170,'Budget vs Actual 10.31.2022'!$AC$170</definedName>
    <definedName name="QB_FORMULA_114" localSheetId="1" hidden="1">'Budget vs Actual 10.31.2022'!$AE$170,'Budget vs Actual 10.31.2022'!$AK$170,'Budget vs Actual 10.31.2022'!$AM$170,'Budget vs Actual 10.31.2022'!$AO$170,'Budget vs Actual 10.31.2022'!$AQ$170,'Budget vs Actual 10.31.2022'!$AS$170,'Budget vs Actual 10.31.2022'!$AU$170,'Budget vs Actual 10.31.2022'!$M$171,'Budget vs Actual 10.31.2022'!$O$171,'Budget vs Actual 10.31.2022'!$U$171,'Budget vs Actual 10.31.2022'!$W$171,'Budget vs Actual 10.31.2022'!$AC$171,'Budget vs Actual 10.31.2022'!$AE$171,'Budget vs Actual 10.31.2022'!$AK$171,'Budget vs Actual 10.31.2022'!$AM$171,'Budget vs Actual 10.31.2022'!$AO$171</definedName>
    <definedName name="QB_FORMULA_115" localSheetId="1" hidden="1">'Budget vs Actual 10.31.2022'!$AQ$171,'Budget vs Actual 10.31.2022'!$AS$171,'Budget vs Actual 10.31.2022'!$AU$171,'Budget vs Actual 10.31.2022'!$M$172,'Budget vs Actual 10.31.2022'!$O$172,'Budget vs Actual 10.31.2022'!$U$172,'Budget vs Actual 10.31.2022'!$W$172,'Budget vs Actual 10.31.2022'!$AC$172,'Budget vs Actual 10.31.2022'!$AE$172,'Budget vs Actual 10.31.2022'!$AK$172,'Budget vs Actual 10.31.2022'!$AM$172,'Budget vs Actual 10.31.2022'!$AO$172,'Budget vs Actual 10.31.2022'!$AQ$172,'Budget vs Actual 10.31.2022'!$AS$172,'Budget vs Actual 10.31.2022'!$AU$172,'Budget vs Actual 10.31.2022'!$I$173</definedName>
    <definedName name="QB_FORMULA_116" localSheetId="1" hidden="1">'Budget vs Actual 10.31.2022'!$K$173,'Budget vs Actual 10.31.2022'!$M$173,'Budget vs Actual 10.31.2022'!$O$173,'Budget vs Actual 10.31.2022'!$Q$173,'Budget vs Actual 10.31.2022'!$S$173,'Budget vs Actual 10.31.2022'!$U$173,'Budget vs Actual 10.31.2022'!$W$173,'Budget vs Actual 10.31.2022'!$Y$173,'Budget vs Actual 10.31.2022'!$AA$173,'Budget vs Actual 10.31.2022'!$AC$173,'Budget vs Actual 10.31.2022'!$AE$173,'Budget vs Actual 10.31.2022'!$AG$173,'Budget vs Actual 10.31.2022'!$AI$173,'Budget vs Actual 10.31.2022'!$AK$173,'Budget vs Actual 10.31.2022'!$AM$173,'Budget vs Actual 10.31.2022'!$AO$173</definedName>
    <definedName name="QB_FORMULA_117" localSheetId="1" hidden="1">'Budget vs Actual 10.31.2022'!$AQ$173,'Budget vs Actual 10.31.2022'!$AS$173,'Budget vs Actual 10.31.2022'!$AU$173,'Budget vs Actual 10.31.2022'!$M$174,'Budget vs Actual 10.31.2022'!$O$174,'Budget vs Actual 10.31.2022'!$U$174,'Budget vs Actual 10.31.2022'!$W$174,'Budget vs Actual 10.31.2022'!$AC$174,'Budget vs Actual 10.31.2022'!$AE$174,'Budget vs Actual 10.31.2022'!$AK$174,'Budget vs Actual 10.31.2022'!$AM$174,'Budget vs Actual 10.31.2022'!$AO$174,'Budget vs Actual 10.31.2022'!$AQ$174,'Budget vs Actual 10.31.2022'!$AS$174,'Budget vs Actual 10.31.2022'!$AU$174,'Budget vs Actual 10.31.2022'!$I$175</definedName>
    <definedName name="QB_FORMULA_118" localSheetId="1" hidden="1">'Budget vs Actual 10.31.2022'!$K$175,'Budget vs Actual 10.31.2022'!$M$175,'Budget vs Actual 10.31.2022'!$O$175,'Budget vs Actual 10.31.2022'!$Q$175,'Budget vs Actual 10.31.2022'!$S$175,'Budget vs Actual 10.31.2022'!$U$175,'Budget vs Actual 10.31.2022'!$W$175,'Budget vs Actual 10.31.2022'!$Y$175,'Budget vs Actual 10.31.2022'!$AA$175,'Budget vs Actual 10.31.2022'!$AC$175,'Budget vs Actual 10.31.2022'!$AE$175,'Budget vs Actual 10.31.2022'!$AG$175,'Budget vs Actual 10.31.2022'!$AI$175,'Budget vs Actual 10.31.2022'!$AK$175,'Budget vs Actual 10.31.2022'!$AM$175,'Budget vs Actual 10.31.2022'!$AO$175</definedName>
    <definedName name="QB_FORMULA_119" localSheetId="1" hidden="1">'Budget vs Actual 10.31.2022'!$AQ$175,'Budget vs Actual 10.31.2022'!$AS$175,'Budget vs Actual 10.31.2022'!$AU$175,'Budget vs Actual 10.31.2022'!$I$176,'Budget vs Actual 10.31.2022'!$K$176,'Budget vs Actual 10.31.2022'!$M$176,'Budget vs Actual 10.31.2022'!$O$176,'Budget vs Actual 10.31.2022'!$Q$176,'Budget vs Actual 10.31.2022'!$S$176,'Budget vs Actual 10.31.2022'!$U$176,'Budget vs Actual 10.31.2022'!$W$176,'Budget vs Actual 10.31.2022'!$Y$176,'Budget vs Actual 10.31.2022'!$AA$176,'Budget vs Actual 10.31.2022'!$AC$176,'Budget vs Actual 10.31.2022'!$AE$176,'Budget vs Actual 10.31.2022'!$AG$176</definedName>
    <definedName name="QB_FORMULA_12" localSheetId="2" hidden="1">'Balance Sheet Prev Yr 10.31.202'!$K$100,'Balance Sheet Prev Yr 10.31.202'!$M$100,'Balance Sheet Prev Yr 10.31.202'!$G$101,'Balance Sheet Prev Yr 10.31.202'!$I$101,'Balance Sheet Prev Yr 10.31.202'!$K$101,'Balance Sheet Prev Yr 10.31.202'!$M$101</definedName>
    <definedName name="QB_FORMULA_12" localSheetId="1" hidden="1">'Budget vs Actual 10.31.2022'!$AM$25,'Budget vs Actual 10.31.2022'!$AO$25,'Budget vs Actual 10.31.2022'!$AQ$25,'Budget vs Actual 10.31.2022'!$AS$25,'Budget vs Actual 10.31.2022'!$AU$25,'Budget vs Actual 10.31.2022'!$M$26,'Budget vs Actual 10.31.2022'!$O$26,'Budget vs Actual 10.31.2022'!$U$26,'Budget vs Actual 10.31.2022'!$W$26,'Budget vs Actual 10.31.2022'!$AC$26,'Budget vs Actual 10.31.2022'!$AE$26,'Budget vs Actual 10.31.2022'!$AK$26,'Budget vs Actual 10.31.2022'!$AM$26,'Budget vs Actual 10.31.2022'!$AO$26,'Budget vs Actual 10.31.2022'!$AQ$26,'Budget vs Actual 10.31.2022'!$AS$26</definedName>
    <definedName name="QB_FORMULA_120" localSheetId="1" hidden="1">'Budget vs Actual 10.31.2022'!$AI$176,'Budget vs Actual 10.31.2022'!$AK$176,'Budget vs Actual 10.31.2022'!$AM$176,'Budget vs Actual 10.31.2022'!$AO$176,'Budget vs Actual 10.31.2022'!$AQ$176,'Budget vs Actual 10.31.2022'!$AS$176,'Budget vs Actual 10.31.2022'!$AU$176,'Budget vs Actual 10.31.2022'!$M$179,'Budget vs Actual 10.31.2022'!$O$179,'Budget vs Actual 10.31.2022'!$U$179,'Budget vs Actual 10.31.2022'!$W$179,'Budget vs Actual 10.31.2022'!$AC$179,'Budget vs Actual 10.31.2022'!$AE$179,'Budget vs Actual 10.31.2022'!$AK$179,'Budget vs Actual 10.31.2022'!$AM$179,'Budget vs Actual 10.31.2022'!$AO$179</definedName>
    <definedName name="QB_FORMULA_121" localSheetId="1" hidden="1">'Budget vs Actual 10.31.2022'!$AQ$179,'Budget vs Actual 10.31.2022'!$AS$179,'Budget vs Actual 10.31.2022'!$AU$179,'Budget vs Actual 10.31.2022'!$I$180,'Budget vs Actual 10.31.2022'!$K$180,'Budget vs Actual 10.31.2022'!$M$180,'Budget vs Actual 10.31.2022'!$O$180,'Budget vs Actual 10.31.2022'!$Q$180,'Budget vs Actual 10.31.2022'!$S$180,'Budget vs Actual 10.31.2022'!$U$180,'Budget vs Actual 10.31.2022'!$W$180,'Budget vs Actual 10.31.2022'!$Y$180,'Budget vs Actual 10.31.2022'!$AA$180,'Budget vs Actual 10.31.2022'!$AC$180,'Budget vs Actual 10.31.2022'!$AE$180,'Budget vs Actual 10.31.2022'!$AG$180</definedName>
    <definedName name="QB_FORMULA_122" localSheetId="1" hidden="1">'Budget vs Actual 10.31.2022'!$AI$180,'Budget vs Actual 10.31.2022'!$AK$180,'Budget vs Actual 10.31.2022'!$AM$180,'Budget vs Actual 10.31.2022'!$AO$180,'Budget vs Actual 10.31.2022'!$AQ$180,'Budget vs Actual 10.31.2022'!$AS$180,'Budget vs Actual 10.31.2022'!$AU$180,'Budget vs Actual 10.31.2022'!$I$181,'Budget vs Actual 10.31.2022'!$K$181,'Budget vs Actual 10.31.2022'!$M$181,'Budget vs Actual 10.31.2022'!$O$181,'Budget vs Actual 10.31.2022'!$Q$181,'Budget vs Actual 10.31.2022'!$S$181,'Budget vs Actual 10.31.2022'!$U$181,'Budget vs Actual 10.31.2022'!$W$181,'Budget vs Actual 10.31.2022'!$Y$181</definedName>
    <definedName name="QB_FORMULA_123" localSheetId="1" hidden="1">'Budget vs Actual 10.31.2022'!$AA$181,'Budget vs Actual 10.31.2022'!$AC$181,'Budget vs Actual 10.31.2022'!$AE$181,'Budget vs Actual 10.31.2022'!$AG$181,'Budget vs Actual 10.31.2022'!$AI$181,'Budget vs Actual 10.31.2022'!$AK$181,'Budget vs Actual 10.31.2022'!$AM$181,'Budget vs Actual 10.31.2022'!$AO$181,'Budget vs Actual 10.31.2022'!$AQ$181,'Budget vs Actual 10.31.2022'!$AS$181,'Budget vs Actual 10.31.2022'!$AU$181,'Budget vs Actual 10.31.2022'!$I$182,'Budget vs Actual 10.31.2022'!$K$182,'Budget vs Actual 10.31.2022'!$M$182,'Budget vs Actual 10.31.2022'!$O$182,'Budget vs Actual 10.31.2022'!$Q$182</definedName>
    <definedName name="QB_FORMULA_124" localSheetId="1" hidden="1">'Budget vs Actual 10.31.2022'!$S$182,'Budget vs Actual 10.31.2022'!$U$182,'Budget vs Actual 10.31.2022'!$W$182,'Budget vs Actual 10.31.2022'!$Y$182,'Budget vs Actual 10.31.2022'!$AA$182,'Budget vs Actual 10.31.2022'!$AC$182,'Budget vs Actual 10.31.2022'!$AE$182,'Budget vs Actual 10.31.2022'!$AG$182,'Budget vs Actual 10.31.2022'!$AI$182,'Budget vs Actual 10.31.2022'!$AK$182,'Budget vs Actual 10.31.2022'!$AM$182,'Budget vs Actual 10.31.2022'!$AO$182,'Budget vs Actual 10.31.2022'!$AQ$182,'Budget vs Actual 10.31.2022'!$AS$182,'Budget vs Actual 10.31.2022'!$AU$182</definedName>
    <definedName name="QB_FORMULA_13" localSheetId="1" hidden="1">'Budget vs Actual 10.31.2022'!$AU$26,'Budget vs Actual 10.31.2022'!$M$27,'Budget vs Actual 10.31.2022'!$O$27,'Budget vs Actual 10.31.2022'!$U$27,'Budget vs Actual 10.31.2022'!$W$27,'Budget vs Actual 10.31.2022'!$AC$27,'Budget vs Actual 10.31.2022'!$AE$27,'Budget vs Actual 10.31.2022'!$AK$27,'Budget vs Actual 10.31.2022'!$AM$27,'Budget vs Actual 10.31.2022'!$AO$27,'Budget vs Actual 10.31.2022'!$AQ$27,'Budget vs Actual 10.31.2022'!$AS$27,'Budget vs Actual 10.31.2022'!$AU$27,'Budget vs Actual 10.31.2022'!$M$28,'Budget vs Actual 10.31.2022'!$O$28,'Budget vs Actual 10.31.2022'!$U$28</definedName>
    <definedName name="QB_FORMULA_14" localSheetId="1" hidden="1">'Budget vs Actual 10.31.2022'!$W$28,'Budget vs Actual 10.31.2022'!$AC$28,'Budget vs Actual 10.31.2022'!$AE$28,'Budget vs Actual 10.31.2022'!$AK$28,'Budget vs Actual 10.31.2022'!$AM$28,'Budget vs Actual 10.31.2022'!$AO$28,'Budget vs Actual 10.31.2022'!$AQ$28,'Budget vs Actual 10.31.2022'!$AS$28,'Budget vs Actual 10.31.2022'!$AU$28,'Budget vs Actual 10.31.2022'!$AO$29,'Budget vs Actual 10.31.2022'!$I$30,'Budget vs Actual 10.31.2022'!$K$30,'Budget vs Actual 10.31.2022'!$M$30,'Budget vs Actual 10.31.2022'!$O$30,'Budget vs Actual 10.31.2022'!$Q$30,'Budget vs Actual 10.31.2022'!$S$30</definedName>
    <definedName name="QB_FORMULA_15" localSheetId="1" hidden="1">'Budget vs Actual 10.31.2022'!$U$30,'Budget vs Actual 10.31.2022'!$W$30,'Budget vs Actual 10.31.2022'!$Y$30,'Budget vs Actual 10.31.2022'!$AA$30,'Budget vs Actual 10.31.2022'!$AC$30,'Budget vs Actual 10.31.2022'!$AE$30,'Budget vs Actual 10.31.2022'!$AG$30,'Budget vs Actual 10.31.2022'!$AI$30,'Budget vs Actual 10.31.2022'!$AK$30,'Budget vs Actual 10.31.2022'!$AM$30,'Budget vs Actual 10.31.2022'!$AO$30,'Budget vs Actual 10.31.2022'!$AQ$30,'Budget vs Actual 10.31.2022'!$AS$30,'Budget vs Actual 10.31.2022'!$AU$30,'Budget vs Actual 10.31.2022'!$M$32,'Budget vs Actual 10.31.2022'!$O$32</definedName>
    <definedName name="QB_FORMULA_16" localSheetId="1" hidden="1">'Budget vs Actual 10.31.2022'!$U$32,'Budget vs Actual 10.31.2022'!$W$32,'Budget vs Actual 10.31.2022'!$AC$32,'Budget vs Actual 10.31.2022'!$AE$32,'Budget vs Actual 10.31.2022'!$AK$32,'Budget vs Actual 10.31.2022'!$AM$32,'Budget vs Actual 10.31.2022'!$AO$32,'Budget vs Actual 10.31.2022'!$AQ$32,'Budget vs Actual 10.31.2022'!$AS$32,'Budget vs Actual 10.31.2022'!$AU$32,'Budget vs Actual 10.31.2022'!$M$33,'Budget vs Actual 10.31.2022'!$O$33,'Budget vs Actual 10.31.2022'!$U$33,'Budget vs Actual 10.31.2022'!$W$33,'Budget vs Actual 10.31.2022'!$AC$33,'Budget vs Actual 10.31.2022'!$AE$33</definedName>
    <definedName name="QB_FORMULA_17" localSheetId="1" hidden="1">'Budget vs Actual 10.31.2022'!$AK$33,'Budget vs Actual 10.31.2022'!$AM$33,'Budget vs Actual 10.31.2022'!$AO$33,'Budget vs Actual 10.31.2022'!$AQ$33,'Budget vs Actual 10.31.2022'!$AS$33,'Budget vs Actual 10.31.2022'!$AU$33,'Budget vs Actual 10.31.2022'!$M$34,'Budget vs Actual 10.31.2022'!$O$34,'Budget vs Actual 10.31.2022'!$U$34,'Budget vs Actual 10.31.2022'!$W$34,'Budget vs Actual 10.31.2022'!$AC$34,'Budget vs Actual 10.31.2022'!$AE$34,'Budget vs Actual 10.31.2022'!$AK$34,'Budget vs Actual 10.31.2022'!$AM$34,'Budget vs Actual 10.31.2022'!$AO$34,'Budget vs Actual 10.31.2022'!$AQ$34</definedName>
    <definedName name="QB_FORMULA_18" localSheetId="1" hidden="1">'Budget vs Actual 10.31.2022'!$AS$34,'Budget vs Actual 10.31.2022'!$AU$34,'Budget vs Actual 10.31.2022'!$M$35,'Budget vs Actual 10.31.2022'!$O$35,'Budget vs Actual 10.31.2022'!$U$35,'Budget vs Actual 10.31.2022'!$W$35,'Budget vs Actual 10.31.2022'!$AC$35,'Budget vs Actual 10.31.2022'!$AE$35,'Budget vs Actual 10.31.2022'!$AK$35,'Budget vs Actual 10.31.2022'!$AM$35,'Budget vs Actual 10.31.2022'!$AO$35,'Budget vs Actual 10.31.2022'!$AQ$35,'Budget vs Actual 10.31.2022'!$AS$35,'Budget vs Actual 10.31.2022'!$AU$35,'Budget vs Actual 10.31.2022'!$AO$36,'Budget vs Actual 10.31.2022'!$I$37</definedName>
    <definedName name="QB_FORMULA_19" localSheetId="1" hidden="1">'Budget vs Actual 10.31.2022'!$K$37,'Budget vs Actual 10.31.2022'!$M$37,'Budget vs Actual 10.31.2022'!$O$37,'Budget vs Actual 10.31.2022'!$Q$37,'Budget vs Actual 10.31.2022'!$S$37,'Budget vs Actual 10.31.2022'!$U$37,'Budget vs Actual 10.31.2022'!$W$37,'Budget vs Actual 10.31.2022'!$Y$37,'Budget vs Actual 10.31.2022'!$AA$37,'Budget vs Actual 10.31.2022'!$AC$37,'Budget vs Actual 10.31.2022'!$AE$37,'Budget vs Actual 10.31.2022'!$AG$37,'Budget vs Actual 10.31.2022'!$AI$37,'Budget vs Actual 10.31.2022'!$AK$37,'Budget vs Actual 10.31.2022'!$AM$37,'Budget vs Actual 10.31.2022'!$AO$37</definedName>
    <definedName name="QB_FORMULA_2" localSheetId="0" hidden="1">'AR Aging 10.31.2022'!$J$23,'AR Aging 10.31.2022'!$L$23,'AR Aging 10.31.2022'!$N$23,'AR Aging 10.31.2022'!$N$25,'AR Aging 10.31.2022'!$D$26,'AR Aging 10.31.2022'!$F$26,'AR Aging 10.31.2022'!$H$26,'AR Aging 10.31.2022'!$J$26,'AR Aging 10.31.2022'!$L$26,'AR Aging 10.31.2022'!$N$26,'AR Aging 10.31.2022'!#REF!,'AR Aging 10.31.2022'!$N$27,'AR Aging 10.31.2022'!$N$28,'AR Aging 10.31.2022'!$N$29,'AR Aging 10.31.2022'!#REF!,'AR Aging 10.31.2022'!$N$30</definedName>
    <definedName name="QB_FORMULA_2" localSheetId="2" hidden="1">'Balance Sheet Prev Yr 10.31.202'!$K$21,'Balance Sheet Prev Yr 10.31.202'!$M$21,'Balance Sheet Prev Yr 10.31.202'!$G$22,'Balance Sheet Prev Yr 10.31.202'!$I$22,'Balance Sheet Prev Yr 10.31.202'!$K$22,'Balance Sheet Prev Yr 10.31.202'!$M$22,'Balance Sheet Prev Yr 10.31.202'!$K$25,'Balance Sheet Prev Yr 10.31.202'!$M$25,'Balance Sheet Prev Yr 10.31.202'!$K$26,'Balance Sheet Prev Yr 10.31.202'!$M$26,'Balance Sheet Prev Yr 10.31.202'!$K$27,'Balance Sheet Prev Yr 10.31.202'!$M$27,'Balance Sheet Prev Yr 10.31.202'!$K$28,'Balance Sheet Prev Yr 10.31.202'!$M$28,'Balance Sheet Prev Yr 10.31.202'!$K$29,'Balance Sheet Prev Yr 10.31.202'!$M$29</definedName>
    <definedName name="QB_FORMULA_2" localSheetId="1" hidden="1">'Budget vs Actual 10.31.2022'!$AM$11,'Budget vs Actual 10.31.2022'!$AO$11,'Budget vs Actual 10.31.2022'!$AQ$11,'Budget vs Actual 10.31.2022'!$AS$11,'Budget vs Actual 10.31.2022'!$AU$11,'Budget vs Actual 10.31.2022'!$M$12,'Budget vs Actual 10.31.2022'!$O$12,'Budget vs Actual 10.31.2022'!$U$12,'Budget vs Actual 10.31.2022'!$W$12,'Budget vs Actual 10.31.2022'!$AC$12,'Budget vs Actual 10.31.2022'!$AE$12,'Budget vs Actual 10.31.2022'!$AK$12,'Budget vs Actual 10.31.2022'!$AM$12,'Budget vs Actual 10.31.2022'!$AO$12,'Budget vs Actual 10.31.2022'!$AQ$12,'Budget vs Actual 10.31.2022'!$AS$12</definedName>
    <definedName name="QB_FORMULA_20" localSheetId="1" hidden="1">'Budget vs Actual 10.31.2022'!$AQ$37,'Budget vs Actual 10.31.2022'!$AS$37,'Budget vs Actual 10.31.2022'!$AU$37,'Budget vs Actual 10.31.2022'!$M$38,'Budget vs Actual 10.31.2022'!$O$38,'Budget vs Actual 10.31.2022'!$U$38,'Budget vs Actual 10.31.2022'!$W$38,'Budget vs Actual 10.31.2022'!$AC$38,'Budget vs Actual 10.31.2022'!$AE$38,'Budget vs Actual 10.31.2022'!$AK$38,'Budget vs Actual 10.31.2022'!$AM$38,'Budget vs Actual 10.31.2022'!$AO$38,'Budget vs Actual 10.31.2022'!$AQ$38,'Budget vs Actual 10.31.2022'!$AS$38,'Budget vs Actual 10.31.2022'!$AU$38,'Budget vs Actual 10.31.2022'!$M$39</definedName>
    <definedName name="QB_FORMULA_21" localSheetId="1" hidden="1">'Budget vs Actual 10.31.2022'!$O$39,'Budget vs Actual 10.31.2022'!$U$39,'Budget vs Actual 10.31.2022'!$W$39,'Budget vs Actual 10.31.2022'!$AC$39,'Budget vs Actual 10.31.2022'!$AE$39,'Budget vs Actual 10.31.2022'!$AK$39,'Budget vs Actual 10.31.2022'!$AM$39,'Budget vs Actual 10.31.2022'!$AO$39,'Budget vs Actual 10.31.2022'!$AQ$39,'Budget vs Actual 10.31.2022'!$AS$39,'Budget vs Actual 10.31.2022'!$AU$39,'Budget vs Actual 10.31.2022'!$M$41,'Budget vs Actual 10.31.2022'!$O$41,'Budget vs Actual 10.31.2022'!$U$41,'Budget vs Actual 10.31.2022'!$W$41,'Budget vs Actual 10.31.2022'!$AC$41</definedName>
    <definedName name="QB_FORMULA_22" localSheetId="1" hidden="1">'Budget vs Actual 10.31.2022'!$AE$41,'Budget vs Actual 10.31.2022'!$AK$41,'Budget vs Actual 10.31.2022'!$AM$41,'Budget vs Actual 10.31.2022'!$AO$41,'Budget vs Actual 10.31.2022'!$AQ$41,'Budget vs Actual 10.31.2022'!$AS$41,'Budget vs Actual 10.31.2022'!$AU$41,'Budget vs Actual 10.31.2022'!$M$42,'Budget vs Actual 10.31.2022'!$O$42,'Budget vs Actual 10.31.2022'!$U$42,'Budget vs Actual 10.31.2022'!$W$42,'Budget vs Actual 10.31.2022'!$AC$42,'Budget vs Actual 10.31.2022'!$AE$42,'Budget vs Actual 10.31.2022'!$AK$42,'Budget vs Actual 10.31.2022'!$AM$42,'Budget vs Actual 10.31.2022'!$AO$42</definedName>
    <definedName name="QB_FORMULA_23" localSheetId="1" hidden="1">'Budget vs Actual 10.31.2022'!$AQ$42,'Budget vs Actual 10.31.2022'!$AS$42,'Budget vs Actual 10.31.2022'!$AU$42,'Budget vs Actual 10.31.2022'!$I$43,'Budget vs Actual 10.31.2022'!$K$43,'Budget vs Actual 10.31.2022'!$M$43,'Budget vs Actual 10.31.2022'!$O$43,'Budget vs Actual 10.31.2022'!$Q$43,'Budget vs Actual 10.31.2022'!$S$43,'Budget vs Actual 10.31.2022'!$U$43,'Budget vs Actual 10.31.2022'!$W$43,'Budget vs Actual 10.31.2022'!$Y$43,'Budget vs Actual 10.31.2022'!$AA$43,'Budget vs Actual 10.31.2022'!$AC$43,'Budget vs Actual 10.31.2022'!$AE$43,'Budget vs Actual 10.31.2022'!$AG$43</definedName>
    <definedName name="QB_FORMULA_24" localSheetId="1" hidden="1">'Budget vs Actual 10.31.2022'!$AI$43,'Budget vs Actual 10.31.2022'!$AK$43,'Budget vs Actual 10.31.2022'!$AM$43,'Budget vs Actual 10.31.2022'!$AO$43,'Budget vs Actual 10.31.2022'!$AQ$43,'Budget vs Actual 10.31.2022'!$AS$43,'Budget vs Actual 10.31.2022'!$AU$43,'Budget vs Actual 10.31.2022'!$M$45,'Budget vs Actual 10.31.2022'!$O$45,'Budget vs Actual 10.31.2022'!$U$45,'Budget vs Actual 10.31.2022'!$W$45,'Budget vs Actual 10.31.2022'!$AC$45,'Budget vs Actual 10.31.2022'!$AE$45,'Budget vs Actual 10.31.2022'!$AK$45,'Budget vs Actual 10.31.2022'!$AM$45,'Budget vs Actual 10.31.2022'!$AO$45</definedName>
    <definedName name="QB_FORMULA_25" localSheetId="1" hidden="1">'Budget vs Actual 10.31.2022'!$AQ$45,'Budget vs Actual 10.31.2022'!$AS$45,'Budget vs Actual 10.31.2022'!$AU$45,'Budget vs Actual 10.31.2022'!$M$46,'Budget vs Actual 10.31.2022'!$O$46,'Budget vs Actual 10.31.2022'!$U$46,'Budget vs Actual 10.31.2022'!$W$46,'Budget vs Actual 10.31.2022'!$AC$46,'Budget vs Actual 10.31.2022'!$AE$46,'Budget vs Actual 10.31.2022'!$AK$46,'Budget vs Actual 10.31.2022'!$AM$46,'Budget vs Actual 10.31.2022'!$AO$46,'Budget vs Actual 10.31.2022'!$AQ$46,'Budget vs Actual 10.31.2022'!$AS$46,'Budget vs Actual 10.31.2022'!$AU$46,'Budget vs Actual 10.31.2022'!$M$47</definedName>
    <definedName name="QB_FORMULA_26" localSheetId="1" hidden="1">'Budget vs Actual 10.31.2022'!$O$47,'Budget vs Actual 10.31.2022'!$U$47,'Budget vs Actual 10.31.2022'!$W$47,'Budget vs Actual 10.31.2022'!$AC$47,'Budget vs Actual 10.31.2022'!$AE$47,'Budget vs Actual 10.31.2022'!$AK$47,'Budget vs Actual 10.31.2022'!$AM$47,'Budget vs Actual 10.31.2022'!$AO$47,'Budget vs Actual 10.31.2022'!$AQ$47,'Budget vs Actual 10.31.2022'!$AS$47,'Budget vs Actual 10.31.2022'!$AU$47,'Budget vs Actual 10.31.2022'!$M$48,'Budget vs Actual 10.31.2022'!$O$48,'Budget vs Actual 10.31.2022'!$U$48,'Budget vs Actual 10.31.2022'!$W$48,'Budget vs Actual 10.31.2022'!$AC$48</definedName>
    <definedName name="QB_FORMULA_27" localSheetId="1" hidden="1">'Budget vs Actual 10.31.2022'!$AE$48,'Budget vs Actual 10.31.2022'!$AK$48,'Budget vs Actual 10.31.2022'!$AM$48,'Budget vs Actual 10.31.2022'!$AO$48,'Budget vs Actual 10.31.2022'!$AQ$48,'Budget vs Actual 10.31.2022'!$AS$48,'Budget vs Actual 10.31.2022'!$AU$48,'Budget vs Actual 10.31.2022'!$M$49,'Budget vs Actual 10.31.2022'!$O$49,'Budget vs Actual 10.31.2022'!$U$49,'Budget vs Actual 10.31.2022'!$W$49,'Budget vs Actual 10.31.2022'!$AC$49,'Budget vs Actual 10.31.2022'!$AE$49,'Budget vs Actual 10.31.2022'!$AK$49,'Budget vs Actual 10.31.2022'!$AM$49,'Budget vs Actual 10.31.2022'!$AO$49</definedName>
    <definedName name="QB_FORMULA_28" localSheetId="1" hidden="1">'Budget vs Actual 10.31.2022'!$AQ$49,'Budget vs Actual 10.31.2022'!$AS$49,'Budget vs Actual 10.31.2022'!$AU$49,'Budget vs Actual 10.31.2022'!$M$50,'Budget vs Actual 10.31.2022'!$O$50,'Budget vs Actual 10.31.2022'!$U$50,'Budget vs Actual 10.31.2022'!$W$50,'Budget vs Actual 10.31.2022'!$AC$50,'Budget vs Actual 10.31.2022'!$AE$50,'Budget vs Actual 10.31.2022'!$AK$50,'Budget vs Actual 10.31.2022'!$AM$50,'Budget vs Actual 10.31.2022'!$AO$50,'Budget vs Actual 10.31.2022'!$AQ$50,'Budget vs Actual 10.31.2022'!$AS$50,'Budget vs Actual 10.31.2022'!$AU$50,'Budget vs Actual 10.31.2022'!$M$51</definedName>
    <definedName name="QB_FORMULA_29" localSheetId="1" hidden="1">'Budget vs Actual 10.31.2022'!$O$51,'Budget vs Actual 10.31.2022'!$U$51,'Budget vs Actual 10.31.2022'!$W$51,'Budget vs Actual 10.31.2022'!$AC$51,'Budget vs Actual 10.31.2022'!$AE$51,'Budget vs Actual 10.31.2022'!$AK$51,'Budget vs Actual 10.31.2022'!$AM$51,'Budget vs Actual 10.31.2022'!$AO$51,'Budget vs Actual 10.31.2022'!$AQ$51,'Budget vs Actual 10.31.2022'!$AS$51,'Budget vs Actual 10.31.2022'!$AU$51,'Budget vs Actual 10.31.2022'!$M$52,'Budget vs Actual 10.31.2022'!$O$52,'Budget vs Actual 10.31.2022'!$U$52,'Budget vs Actual 10.31.2022'!$W$52,'Budget vs Actual 10.31.2022'!$AC$52</definedName>
    <definedName name="QB_FORMULA_3" localSheetId="0" hidden="1">'AR Aging 10.31.2022'!$D$31,'AR Aging 10.31.2022'!$F$31,'AR Aging 10.31.2022'!$H$31,'AR Aging 10.31.2022'!$J$31,'AR Aging 10.31.2022'!$L$31,'AR Aging 10.31.2022'!$N$31</definedName>
    <definedName name="QB_FORMULA_3" localSheetId="2" hidden="1">'Balance Sheet Prev Yr 10.31.202'!$K$30,'Balance Sheet Prev Yr 10.31.202'!$M$30,'Balance Sheet Prev Yr 10.31.202'!$K$31,'Balance Sheet Prev Yr 10.31.202'!$M$31,'Balance Sheet Prev Yr 10.31.202'!$K$32,'Balance Sheet Prev Yr 10.31.202'!$M$32,'Balance Sheet Prev Yr 10.31.202'!$K$33,'Balance Sheet Prev Yr 10.31.202'!$M$33,'Balance Sheet Prev Yr 10.31.202'!$K$34,'Balance Sheet Prev Yr 10.31.202'!$M$34,'Balance Sheet Prev Yr 10.31.202'!$K$35,'Balance Sheet Prev Yr 10.31.202'!$M$35,'Balance Sheet Prev Yr 10.31.202'!$K$36,'Balance Sheet Prev Yr 10.31.202'!$M$36,'Balance Sheet Prev Yr 10.31.202'!$K$37,'Balance Sheet Prev Yr 10.31.202'!$M$37</definedName>
    <definedName name="QB_FORMULA_3" localSheetId="1" hidden="1">'Budget vs Actual 10.31.2022'!$AU$12,'Budget vs Actual 10.31.2022'!$M$13,'Budget vs Actual 10.31.2022'!$O$13,'Budget vs Actual 10.31.2022'!$U$13,'Budget vs Actual 10.31.2022'!$W$13,'Budget vs Actual 10.31.2022'!$AC$13,'Budget vs Actual 10.31.2022'!$AE$13,'Budget vs Actual 10.31.2022'!$AK$13,'Budget vs Actual 10.31.2022'!$AM$13,'Budget vs Actual 10.31.2022'!$AO$13,'Budget vs Actual 10.31.2022'!$AQ$13,'Budget vs Actual 10.31.2022'!$AS$13,'Budget vs Actual 10.31.2022'!$AU$13,'Budget vs Actual 10.31.2022'!$M$14,'Budget vs Actual 10.31.2022'!$O$14,'Budget vs Actual 10.31.2022'!$U$14</definedName>
    <definedName name="QB_FORMULA_30" localSheetId="1" hidden="1">'Budget vs Actual 10.31.2022'!$AE$52,'Budget vs Actual 10.31.2022'!$AK$52,'Budget vs Actual 10.31.2022'!$AM$52,'Budget vs Actual 10.31.2022'!$AO$52,'Budget vs Actual 10.31.2022'!$AQ$52,'Budget vs Actual 10.31.2022'!$AS$52,'Budget vs Actual 10.31.2022'!$AU$52,'Budget vs Actual 10.31.2022'!$M$53,'Budget vs Actual 10.31.2022'!$O$53,'Budget vs Actual 10.31.2022'!$U$53,'Budget vs Actual 10.31.2022'!$W$53,'Budget vs Actual 10.31.2022'!$AC$53,'Budget vs Actual 10.31.2022'!$AE$53,'Budget vs Actual 10.31.2022'!$AK$53,'Budget vs Actual 10.31.2022'!$AM$53,'Budget vs Actual 10.31.2022'!$AO$53</definedName>
    <definedName name="QB_FORMULA_31" localSheetId="1" hidden="1">'Budget vs Actual 10.31.2022'!$AQ$53,'Budget vs Actual 10.31.2022'!$AS$53,'Budget vs Actual 10.31.2022'!$AU$53,'Budget vs Actual 10.31.2022'!$M$54,'Budget vs Actual 10.31.2022'!$O$54,'Budget vs Actual 10.31.2022'!$U$54,'Budget vs Actual 10.31.2022'!$W$54,'Budget vs Actual 10.31.2022'!$AC$54,'Budget vs Actual 10.31.2022'!$AE$54,'Budget vs Actual 10.31.2022'!$AK$54,'Budget vs Actual 10.31.2022'!$AM$54,'Budget vs Actual 10.31.2022'!$AO$54,'Budget vs Actual 10.31.2022'!$AQ$54,'Budget vs Actual 10.31.2022'!$AS$54,'Budget vs Actual 10.31.2022'!$AU$54,'Budget vs Actual 10.31.2022'!$M$55</definedName>
    <definedName name="QB_FORMULA_32" localSheetId="1" hidden="1">'Budget vs Actual 10.31.2022'!$O$55,'Budget vs Actual 10.31.2022'!$U$55,'Budget vs Actual 10.31.2022'!$W$55,'Budget vs Actual 10.31.2022'!$AC$55,'Budget vs Actual 10.31.2022'!$AE$55,'Budget vs Actual 10.31.2022'!$AK$55,'Budget vs Actual 10.31.2022'!$AM$55,'Budget vs Actual 10.31.2022'!$AO$55,'Budget vs Actual 10.31.2022'!$AQ$55,'Budget vs Actual 10.31.2022'!$AS$55,'Budget vs Actual 10.31.2022'!$AU$55,'Budget vs Actual 10.31.2022'!$M$56,'Budget vs Actual 10.31.2022'!$O$56,'Budget vs Actual 10.31.2022'!$U$56,'Budget vs Actual 10.31.2022'!$W$56,'Budget vs Actual 10.31.2022'!$AC$56</definedName>
    <definedName name="QB_FORMULA_33" localSheetId="1" hidden="1">'Budget vs Actual 10.31.2022'!$AE$56,'Budget vs Actual 10.31.2022'!$AK$56,'Budget vs Actual 10.31.2022'!$AM$56,'Budget vs Actual 10.31.2022'!$AO$56,'Budget vs Actual 10.31.2022'!$AQ$56,'Budget vs Actual 10.31.2022'!$AS$56,'Budget vs Actual 10.31.2022'!$AU$56,'Budget vs Actual 10.31.2022'!$I$57,'Budget vs Actual 10.31.2022'!$K$57,'Budget vs Actual 10.31.2022'!$M$57,'Budget vs Actual 10.31.2022'!$O$57,'Budget vs Actual 10.31.2022'!$Q$57,'Budget vs Actual 10.31.2022'!$S$57,'Budget vs Actual 10.31.2022'!$U$57,'Budget vs Actual 10.31.2022'!$W$57,'Budget vs Actual 10.31.2022'!$Y$57</definedName>
    <definedName name="QB_FORMULA_34" localSheetId="1" hidden="1">'Budget vs Actual 10.31.2022'!$AA$57,'Budget vs Actual 10.31.2022'!$AC$57,'Budget vs Actual 10.31.2022'!$AE$57,'Budget vs Actual 10.31.2022'!$AG$57,'Budget vs Actual 10.31.2022'!$AI$57,'Budget vs Actual 10.31.2022'!$AK$57,'Budget vs Actual 10.31.2022'!$AM$57,'Budget vs Actual 10.31.2022'!$AO$57,'Budget vs Actual 10.31.2022'!$AQ$57,'Budget vs Actual 10.31.2022'!$AS$57,'Budget vs Actual 10.31.2022'!$AU$57,'Budget vs Actual 10.31.2022'!$AO$59,'Budget vs Actual 10.31.2022'!$M$60,'Budget vs Actual 10.31.2022'!$O$60,'Budget vs Actual 10.31.2022'!$U$60,'Budget vs Actual 10.31.2022'!$W$60</definedName>
    <definedName name="QB_FORMULA_35" localSheetId="1" hidden="1">'Budget vs Actual 10.31.2022'!$AC$60,'Budget vs Actual 10.31.2022'!$AE$60,'Budget vs Actual 10.31.2022'!$AK$60,'Budget vs Actual 10.31.2022'!$AM$60,'Budget vs Actual 10.31.2022'!$AO$60,'Budget vs Actual 10.31.2022'!$AQ$60,'Budget vs Actual 10.31.2022'!$AS$60,'Budget vs Actual 10.31.2022'!$AU$60,'Budget vs Actual 10.31.2022'!$M$61,'Budget vs Actual 10.31.2022'!$O$61,'Budget vs Actual 10.31.2022'!$U$61,'Budget vs Actual 10.31.2022'!$W$61,'Budget vs Actual 10.31.2022'!$AC$61,'Budget vs Actual 10.31.2022'!$AE$61,'Budget vs Actual 10.31.2022'!$AK$61,'Budget vs Actual 10.31.2022'!$AM$61</definedName>
    <definedName name="QB_FORMULA_36" localSheetId="1" hidden="1">'Budget vs Actual 10.31.2022'!$AO$61,'Budget vs Actual 10.31.2022'!$AQ$61,'Budget vs Actual 10.31.2022'!$AS$61,'Budget vs Actual 10.31.2022'!$AU$61,'Budget vs Actual 10.31.2022'!$M$62,'Budget vs Actual 10.31.2022'!$O$62,'Budget vs Actual 10.31.2022'!$U$62,'Budget vs Actual 10.31.2022'!$W$62,'Budget vs Actual 10.31.2022'!$AC$62,'Budget vs Actual 10.31.2022'!$AE$62,'Budget vs Actual 10.31.2022'!$AK$62,'Budget vs Actual 10.31.2022'!$AM$62,'Budget vs Actual 10.31.2022'!$AO$62,'Budget vs Actual 10.31.2022'!$AQ$62,'Budget vs Actual 10.31.2022'!$AS$62,'Budget vs Actual 10.31.2022'!$AU$62</definedName>
    <definedName name="QB_FORMULA_37" localSheetId="1" hidden="1">'Budget vs Actual 10.31.2022'!$M$63,'Budget vs Actual 10.31.2022'!$O$63,'Budget vs Actual 10.31.2022'!$U$63,'Budget vs Actual 10.31.2022'!$W$63,'Budget vs Actual 10.31.2022'!$AC$63,'Budget vs Actual 10.31.2022'!$AE$63,'Budget vs Actual 10.31.2022'!$AK$63,'Budget vs Actual 10.31.2022'!$AM$63,'Budget vs Actual 10.31.2022'!$AO$63,'Budget vs Actual 10.31.2022'!$AQ$63,'Budget vs Actual 10.31.2022'!$AS$63,'Budget vs Actual 10.31.2022'!$AU$63,'Budget vs Actual 10.31.2022'!$M$64,'Budget vs Actual 10.31.2022'!$O$64,'Budget vs Actual 10.31.2022'!$U$64,'Budget vs Actual 10.31.2022'!$W$64</definedName>
    <definedName name="QB_FORMULA_38" localSheetId="1" hidden="1">'Budget vs Actual 10.31.2022'!$AC$64,'Budget vs Actual 10.31.2022'!$AE$64,'Budget vs Actual 10.31.2022'!$AK$64,'Budget vs Actual 10.31.2022'!$AM$64,'Budget vs Actual 10.31.2022'!$AO$64,'Budget vs Actual 10.31.2022'!$AQ$64,'Budget vs Actual 10.31.2022'!$AS$64,'Budget vs Actual 10.31.2022'!$AU$64,'Budget vs Actual 10.31.2022'!$M$65,'Budget vs Actual 10.31.2022'!$O$65,'Budget vs Actual 10.31.2022'!$U$65,'Budget vs Actual 10.31.2022'!$W$65,'Budget vs Actual 10.31.2022'!$AC$65,'Budget vs Actual 10.31.2022'!$AE$65,'Budget vs Actual 10.31.2022'!$AK$65,'Budget vs Actual 10.31.2022'!$AM$65</definedName>
    <definedName name="QB_FORMULA_39" localSheetId="1" hidden="1">'Budget vs Actual 10.31.2022'!$AO$65,'Budget vs Actual 10.31.2022'!$AQ$65,'Budget vs Actual 10.31.2022'!$AS$65,'Budget vs Actual 10.31.2022'!$AU$65,'Budget vs Actual 10.31.2022'!$M$66,'Budget vs Actual 10.31.2022'!$O$66,'Budget vs Actual 10.31.2022'!$U$66,'Budget vs Actual 10.31.2022'!$W$66,'Budget vs Actual 10.31.2022'!$AC$66,'Budget vs Actual 10.31.2022'!$AE$66,'Budget vs Actual 10.31.2022'!$AK$66,'Budget vs Actual 10.31.2022'!$AM$66,'Budget vs Actual 10.31.2022'!$AO$66,'Budget vs Actual 10.31.2022'!$AQ$66,'Budget vs Actual 10.31.2022'!$AS$66,'Budget vs Actual 10.31.2022'!$AU$66</definedName>
    <definedName name="QB_FORMULA_4" localSheetId="2" hidden="1">'Balance Sheet Prev Yr 10.31.202'!$K$38,'Balance Sheet Prev Yr 10.31.202'!$M$38,'Balance Sheet Prev Yr 10.31.202'!$K$39,'Balance Sheet Prev Yr 10.31.202'!$M$39,'Balance Sheet Prev Yr 10.31.202'!$K$40,'Balance Sheet Prev Yr 10.31.202'!$M$40,'Balance Sheet Prev Yr 10.31.202'!$K$41,'Balance Sheet Prev Yr 10.31.202'!$M$41,'Balance Sheet Prev Yr 10.31.202'!$K$42,'Balance Sheet Prev Yr 10.31.202'!$M$42,'Balance Sheet Prev Yr 10.31.202'!$K$43,'Balance Sheet Prev Yr 10.31.202'!$M$43,'Balance Sheet Prev Yr 10.31.202'!$K$44,'Balance Sheet Prev Yr 10.31.202'!$M$44,'Balance Sheet Prev Yr 10.31.202'!$K$45,'Balance Sheet Prev Yr 10.31.202'!$M$45</definedName>
    <definedName name="QB_FORMULA_4" localSheetId="1" hidden="1">'Budget vs Actual 10.31.2022'!$W$14,'Budget vs Actual 10.31.2022'!$AC$14,'Budget vs Actual 10.31.2022'!$AE$14,'Budget vs Actual 10.31.2022'!$AK$14,'Budget vs Actual 10.31.2022'!$AM$14,'Budget vs Actual 10.31.2022'!$AO$14,'Budget vs Actual 10.31.2022'!$AQ$14,'Budget vs Actual 10.31.2022'!$AS$14,'Budget vs Actual 10.31.2022'!$AU$14,'Budget vs Actual 10.31.2022'!$I$15,'Budget vs Actual 10.31.2022'!$K$15,'Budget vs Actual 10.31.2022'!$M$15,'Budget vs Actual 10.31.2022'!$O$15,'Budget vs Actual 10.31.2022'!$Q$15,'Budget vs Actual 10.31.2022'!$S$15,'Budget vs Actual 10.31.2022'!$U$15</definedName>
    <definedName name="QB_FORMULA_40" localSheetId="1" hidden="1">'Budget vs Actual 10.31.2022'!$I$67,'Budget vs Actual 10.31.2022'!$K$67,'Budget vs Actual 10.31.2022'!$M$67,'Budget vs Actual 10.31.2022'!$O$67,'Budget vs Actual 10.31.2022'!$Q$67,'Budget vs Actual 10.31.2022'!$S$67,'Budget vs Actual 10.31.2022'!$U$67,'Budget vs Actual 10.31.2022'!$W$67,'Budget vs Actual 10.31.2022'!$Y$67,'Budget vs Actual 10.31.2022'!$AA$67,'Budget vs Actual 10.31.2022'!$AC$67,'Budget vs Actual 10.31.2022'!$AE$67,'Budget vs Actual 10.31.2022'!$AG$67,'Budget vs Actual 10.31.2022'!$AI$67,'Budget vs Actual 10.31.2022'!$AK$67,'Budget vs Actual 10.31.2022'!$AM$67</definedName>
    <definedName name="QB_FORMULA_41" localSheetId="1" hidden="1">'Budget vs Actual 10.31.2022'!$AO$67,'Budget vs Actual 10.31.2022'!$AQ$67,'Budget vs Actual 10.31.2022'!$AS$67,'Budget vs Actual 10.31.2022'!$AU$67,'Budget vs Actual 10.31.2022'!$I$68,'Budget vs Actual 10.31.2022'!$K$68,'Budget vs Actual 10.31.2022'!$M$68,'Budget vs Actual 10.31.2022'!$O$68,'Budget vs Actual 10.31.2022'!$Q$68,'Budget vs Actual 10.31.2022'!$S$68,'Budget vs Actual 10.31.2022'!$U$68,'Budget vs Actual 10.31.2022'!$W$68,'Budget vs Actual 10.31.2022'!$Y$68,'Budget vs Actual 10.31.2022'!$AA$68,'Budget vs Actual 10.31.2022'!$AC$68,'Budget vs Actual 10.31.2022'!$AE$68</definedName>
    <definedName name="QB_FORMULA_42" localSheetId="1" hidden="1">'Budget vs Actual 10.31.2022'!$AG$68,'Budget vs Actual 10.31.2022'!$AI$68,'Budget vs Actual 10.31.2022'!$AK$68,'Budget vs Actual 10.31.2022'!$AM$68,'Budget vs Actual 10.31.2022'!$AO$68,'Budget vs Actual 10.31.2022'!$AQ$68,'Budget vs Actual 10.31.2022'!$AS$68,'Budget vs Actual 10.31.2022'!$AU$68,'Budget vs Actual 10.31.2022'!$AO$70,'Budget vs Actual 10.31.2022'!$M$71,'Budget vs Actual 10.31.2022'!$O$71,'Budget vs Actual 10.31.2022'!$U$71,'Budget vs Actual 10.31.2022'!$W$71,'Budget vs Actual 10.31.2022'!$AC$71,'Budget vs Actual 10.31.2022'!$AE$71,'Budget vs Actual 10.31.2022'!$AK$71</definedName>
    <definedName name="QB_FORMULA_43" localSheetId="1" hidden="1">'Budget vs Actual 10.31.2022'!$AM$71,'Budget vs Actual 10.31.2022'!$AO$71,'Budget vs Actual 10.31.2022'!$AQ$71,'Budget vs Actual 10.31.2022'!$AS$71,'Budget vs Actual 10.31.2022'!$AU$71,'Budget vs Actual 10.31.2022'!$M$72,'Budget vs Actual 10.31.2022'!$O$72,'Budget vs Actual 10.31.2022'!$U$72,'Budget vs Actual 10.31.2022'!$W$72,'Budget vs Actual 10.31.2022'!$AC$72,'Budget vs Actual 10.31.2022'!$AE$72,'Budget vs Actual 10.31.2022'!$AK$72,'Budget vs Actual 10.31.2022'!$AM$72,'Budget vs Actual 10.31.2022'!$AO$72,'Budget vs Actual 10.31.2022'!$AQ$72,'Budget vs Actual 10.31.2022'!$AS$72</definedName>
    <definedName name="QB_FORMULA_44" localSheetId="1" hidden="1">'Budget vs Actual 10.31.2022'!$AU$72,'Budget vs Actual 10.31.2022'!$AO$73,'Budget vs Actual 10.31.2022'!$M$74,'Budget vs Actual 10.31.2022'!$O$74,'Budget vs Actual 10.31.2022'!$U$74,'Budget vs Actual 10.31.2022'!$W$74,'Budget vs Actual 10.31.2022'!$AC$74,'Budget vs Actual 10.31.2022'!$AE$74,'Budget vs Actual 10.31.2022'!$AK$74,'Budget vs Actual 10.31.2022'!$AM$74,'Budget vs Actual 10.31.2022'!$AO$74,'Budget vs Actual 10.31.2022'!$AQ$74,'Budget vs Actual 10.31.2022'!$AS$74,'Budget vs Actual 10.31.2022'!$AU$74,'Budget vs Actual 10.31.2022'!$I$75,'Budget vs Actual 10.31.2022'!$K$75</definedName>
    <definedName name="QB_FORMULA_45" localSheetId="1" hidden="1">'Budget vs Actual 10.31.2022'!$M$75,'Budget vs Actual 10.31.2022'!$O$75,'Budget vs Actual 10.31.2022'!$Q$75,'Budget vs Actual 10.31.2022'!$S$75,'Budget vs Actual 10.31.2022'!$U$75,'Budget vs Actual 10.31.2022'!$W$75,'Budget vs Actual 10.31.2022'!$Y$75,'Budget vs Actual 10.31.2022'!$AA$75,'Budget vs Actual 10.31.2022'!$AC$75,'Budget vs Actual 10.31.2022'!$AE$75,'Budget vs Actual 10.31.2022'!$AG$75,'Budget vs Actual 10.31.2022'!$AI$75,'Budget vs Actual 10.31.2022'!$AK$75,'Budget vs Actual 10.31.2022'!$AM$75,'Budget vs Actual 10.31.2022'!$AO$75,'Budget vs Actual 10.31.2022'!$AQ$75</definedName>
    <definedName name="QB_FORMULA_46" localSheetId="1" hidden="1">'Budget vs Actual 10.31.2022'!$AS$75,'Budget vs Actual 10.31.2022'!$AU$75,'Budget vs Actual 10.31.2022'!$M$76,'Budget vs Actual 10.31.2022'!$O$76,'Budget vs Actual 10.31.2022'!$U$76,'Budget vs Actual 10.31.2022'!$W$76,'Budget vs Actual 10.31.2022'!$AC$76,'Budget vs Actual 10.31.2022'!$AE$76,'Budget vs Actual 10.31.2022'!$AK$76,'Budget vs Actual 10.31.2022'!$AM$76,'Budget vs Actual 10.31.2022'!$AO$76,'Budget vs Actual 10.31.2022'!$AQ$76,'Budget vs Actual 10.31.2022'!$AS$76,'Budget vs Actual 10.31.2022'!$AU$76,'Budget vs Actual 10.31.2022'!$M$77,'Budget vs Actual 10.31.2022'!$O$77</definedName>
    <definedName name="QB_FORMULA_47" localSheetId="1" hidden="1">'Budget vs Actual 10.31.2022'!$U$77,'Budget vs Actual 10.31.2022'!$W$77,'Budget vs Actual 10.31.2022'!$AC$77,'Budget vs Actual 10.31.2022'!$AE$77,'Budget vs Actual 10.31.2022'!$AK$77,'Budget vs Actual 10.31.2022'!$AM$77,'Budget vs Actual 10.31.2022'!$AO$77,'Budget vs Actual 10.31.2022'!$AQ$77,'Budget vs Actual 10.31.2022'!$AS$77,'Budget vs Actual 10.31.2022'!$AU$77,'Budget vs Actual 10.31.2022'!$M$78,'Budget vs Actual 10.31.2022'!$O$78,'Budget vs Actual 10.31.2022'!$U$78,'Budget vs Actual 10.31.2022'!$W$78,'Budget vs Actual 10.31.2022'!$AC$78,'Budget vs Actual 10.31.2022'!$AE$78</definedName>
    <definedName name="QB_FORMULA_48" localSheetId="1" hidden="1">'Budget vs Actual 10.31.2022'!$AK$78,'Budget vs Actual 10.31.2022'!$AM$78,'Budget vs Actual 10.31.2022'!$AO$78,'Budget vs Actual 10.31.2022'!$AQ$78,'Budget vs Actual 10.31.2022'!$AS$78,'Budget vs Actual 10.31.2022'!$AU$78,'Budget vs Actual 10.31.2022'!$M$79,'Budget vs Actual 10.31.2022'!$O$79,'Budget vs Actual 10.31.2022'!$U$79,'Budget vs Actual 10.31.2022'!$W$79,'Budget vs Actual 10.31.2022'!$AC$79,'Budget vs Actual 10.31.2022'!$AE$79,'Budget vs Actual 10.31.2022'!$AK$79,'Budget vs Actual 10.31.2022'!$AM$79,'Budget vs Actual 10.31.2022'!$AO$79,'Budget vs Actual 10.31.2022'!$AQ$79</definedName>
    <definedName name="QB_FORMULA_49" localSheetId="1" hidden="1">'Budget vs Actual 10.31.2022'!$AS$79,'Budget vs Actual 10.31.2022'!$AU$79,'Budget vs Actual 10.31.2022'!$M$80,'Budget vs Actual 10.31.2022'!$O$80,'Budget vs Actual 10.31.2022'!$U$80,'Budget vs Actual 10.31.2022'!$W$80,'Budget vs Actual 10.31.2022'!$AC$80,'Budget vs Actual 10.31.2022'!$AE$80,'Budget vs Actual 10.31.2022'!$AK$80,'Budget vs Actual 10.31.2022'!$AM$80,'Budget vs Actual 10.31.2022'!$AO$80,'Budget vs Actual 10.31.2022'!$AQ$80,'Budget vs Actual 10.31.2022'!$AS$80,'Budget vs Actual 10.31.2022'!$AU$80,'Budget vs Actual 10.31.2022'!$M$81,'Budget vs Actual 10.31.2022'!$O$81</definedName>
    <definedName name="QB_FORMULA_5" localSheetId="2" hidden="1">'Balance Sheet Prev Yr 10.31.202'!$K$46,'Balance Sheet Prev Yr 10.31.202'!$M$46,'Balance Sheet Prev Yr 10.31.202'!$K$47,'Balance Sheet Prev Yr 10.31.202'!$M$47,'Balance Sheet Prev Yr 10.31.202'!$G$48,'Balance Sheet Prev Yr 10.31.202'!$I$48,'Balance Sheet Prev Yr 10.31.202'!$K$48,'Balance Sheet Prev Yr 10.31.202'!$M$48,'Balance Sheet Prev Yr 10.31.202'!$K$50,'Balance Sheet Prev Yr 10.31.202'!$M$50,'Balance Sheet Prev Yr 10.31.202'!$K$51,'Balance Sheet Prev Yr 10.31.202'!$M$51,'Balance Sheet Prev Yr 10.31.202'!$K$52,'Balance Sheet Prev Yr 10.31.202'!$M$52,'Balance Sheet Prev Yr 10.31.202'!$K$53,'Balance Sheet Prev Yr 10.31.202'!$M$53</definedName>
    <definedName name="QB_FORMULA_5" localSheetId="1" hidden="1">'Budget vs Actual 10.31.2022'!$W$15,'Budget vs Actual 10.31.2022'!$Y$15,'Budget vs Actual 10.31.2022'!$AA$15,'Budget vs Actual 10.31.2022'!$AC$15,'Budget vs Actual 10.31.2022'!$AE$15,'Budget vs Actual 10.31.2022'!$AG$15,'Budget vs Actual 10.31.2022'!$AI$15,'Budget vs Actual 10.31.2022'!$AK$15,'Budget vs Actual 10.31.2022'!$AM$15,'Budget vs Actual 10.31.2022'!$AO$15,'Budget vs Actual 10.31.2022'!$AQ$15,'Budget vs Actual 10.31.2022'!$AS$15,'Budget vs Actual 10.31.2022'!$AU$15,'Budget vs Actual 10.31.2022'!$M$17,'Budget vs Actual 10.31.2022'!$O$17,'Budget vs Actual 10.31.2022'!$U$17</definedName>
    <definedName name="QB_FORMULA_50" localSheetId="1" hidden="1">'Budget vs Actual 10.31.2022'!$U$81,'Budget vs Actual 10.31.2022'!$W$81,'Budget vs Actual 10.31.2022'!$AC$81,'Budget vs Actual 10.31.2022'!$AE$81,'Budget vs Actual 10.31.2022'!$AK$81,'Budget vs Actual 10.31.2022'!$AM$81,'Budget vs Actual 10.31.2022'!$AO$81,'Budget vs Actual 10.31.2022'!$AQ$81,'Budget vs Actual 10.31.2022'!$AS$81,'Budget vs Actual 10.31.2022'!$AU$81,'Budget vs Actual 10.31.2022'!$I$82,'Budget vs Actual 10.31.2022'!$K$82,'Budget vs Actual 10.31.2022'!$M$82,'Budget vs Actual 10.31.2022'!$O$82,'Budget vs Actual 10.31.2022'!$Q$82,'Budget vs Actual 10.31.2022'!$S$82</definedName>
    <definedName name="QB_FORMULA_51" localSheetId="1" hidden="1">'Budget vs Actual 10.31.2022'!$U$82,'Budget vs Actual 10.31.2022'!$W$82,'Budget vs Actual 10.31.2022'!$Y$82,'Budget vs Actual 10.31.2022'!$AA$82,'Budget vs Actual 10.31.2022'!$AC$82,'Budget vs Actual 10.31.2022'!$AE$82,'Budget vs Actual 10.31.2022'!$AG$82,'Budget vs Actual 10.31.2022'!$AI$82,'Budget vs Actual 10.31.2022'!$AK$82,'Budget vs Actual 10.31.2022'!$AM$82,'Budget vs Actual 10.31.2022'!$AO$82,'Budget vs Actual 10.31.2022'!$AQ$82,'Budget vs Actual 10.31.2022'!$AS$82,'Budget vs Actual 10.31.2022'!$AU$82,'Budget vs Actual 10.31.2022'!$M$84,'Budget vs Actual 10.31.2022'!$O$84</definedName>
    <definedName name="QB_FORMULA_52" localSheetId="1" hidden="1">'Budget vs Actual 10.31.2022'!$U$84,'Budget vs Actual 10.31.2022'!$W$84,'Budget vs Actual 10.31.2022'!$AC$84,'Budget vs Actual 10.31.2022'!$AE$84,'Budget vs Actual 10.31.2022'!$AK$84,'Budget vs Actual 10.31.2022'!$AM$84,'Budget vs Actual 10.31.2022'!$AO$84,'Budget vs Actual 10.31.2022'!$AQ$84,'Budget vs Actual 10.31.2022'!$AS$84,'Budget vs Actual 10.31.2022'!$AU$84,'Budget vs Actual 10.31.2022'!$M$85,'Budget vs Actual 10.31.2022'!$O$85,'Budget vs Actual 10.31.2022'!$U$85,'Budget vs Actual 10.31.2022'!$W$85,'Budget vs Actual 10.31.2022'!$AC$85,'Budget vs Actual 10.31.2022'!$AE$85</definedName>
    <definedName name="QB_FORMULA_53" localSheetId="1" hidden="1">'Budget vs Actual 10.31.2022'!$AK$85,'Budget vs Actual 10.31.2022'!$AM$85,'Budget vs Actual 10.31.2022'!$AO$85,'Budget vs Actual 10.31.2022'!$AQ$85,'Budget vs Actual 10.31.2022'!$AS$85,'Budget vs Actual 10.31.2022'!$AU$85,'Budget vs Actual 10.31.2022'!$M$86,'Budget vs Actual 10.31.2022'!$O$86,'Budget vs Actual 10.31.2022'!$U$86,'Budget vs Actual 10.31.2022'!$W$86,'Budget vs Actual 10.31.2022'!$AC$86,'Budget vs Actual 10.31.2022'!$AE$86,'Budget vs Actual 10.31.2022'!$AK$86,'Budget vs Actual 10.31.2022'!$AM$86,'Budget vs Actual 10.31.2022'!$AO$86,'Budget vs Actual 10.31.2022'!$AQ$86</definedName>
    <definedName name="QB_FORMULA_54" localSheetId="1" hidden="1">'Budget vs Actual 10.31.2022'!$AS$86,'Budget vs Actual 10.31.2022'!$AU$86,'Budget vs Actual 10.31.2022'!$I$87,'Budget vs Actual 10.31.2022'!$K$87,'Budget vs Actual 10.31.2022'!$M$87,'Budget vs Actual 10.31.2022'!$O$87,'Budget vs Actual 10.31.2022'!$Q$87,'Budget vs Actual 10.31.2022'!$S$87,'Budget vs Actual 10.31.2022'!$U$87,'Budget vs Actual 10.31.2022'!$W$87,'Budget vs Actual 10.31.2022'!$Y$87,'Budget vs Actual 10.31.2022'!$AA$87,'Budget vs Actual 10.31.2022'!$AC$87,'Budget vs Actual 10.31.2022'!$AE$87,'Budget vs Actual 10.31.2022'!$AG$87,'Budget vs Actual 10.31.2022'!$AI$87</definedName>
    <definedName name="QB_FORMULA_55" localSheetId="1" hidden="1">'Budget vs Actual 10.31.2022'!$AK$87,'Budget vs Actual 10.31.2022'!$AM$87,'Budget vs Actual 10.31.2022'!$AO$87,'Budget vs Actual 10.31.2022'!$AQ$87,'Budget vs Actual 10.31.2022'!$AS$87,'Budget vs Actual 10.31.2022'!$AU$87,'Budget vs Actual 10.31.2022'!$I$88,'Budget vs Actual 10.31.2022'!$K$88,'Budget vs Actual 10.31.2022'!$M$88,'Budget vs Actual 10.31.2022'!$O$88,'Budget vs Actual 10.31.2022'!$Q$88,'Budget vs Actual 10.31.2022'!$S$88,'Budget vs Actual 10.31.2022'!$U$88,'Budget vs Actual 10.31.2022'!$W$88,'Budget vs Actual 10.31.2022'!$Y$88,'Budget vs Actual 10.31.2022'!$AA$88</definedName>
    <definedName name="QB_FORMULA_56" localSheetId="1" hidden="1">'Budget vs Actual 10.31.2022'!$AC$88,'Budget vs Actual 10.31.2022'!$AE$88,'Budget vs Actual 10.31.2022'!$AG$88,'Budget vs Actual 10.31.2022'!$AI$88,'Budget vs Actual 10.31.2022'!$AK$88,'Budget vs Actual 10.31.2022'!$AM$88,'Budget vs Actual 10.31.2022'!$AO$88,'Budget vs Actual 10.31.2022'!$AQ$88,'Budget vs Actual 10.31.2022'!$AS$88,'Budget vs Actual 10.31.2022'!$AU$88,'Budget vs Actual 10.31.2022'!$I$89,'Budget vs Actual 10.31.2022'!$K$89,'Budget vs Actual 10.31.2022'!$M$89,'Budget vs Actual 10.31.2022'!$O$89,'Budget vs Actual 10.31.2022'!$Q$89,'Budget vs Actual 10.31.2022'!$S$89</definedName>
    <definedName name="QB_FORMULA_57" localSheetId="1" hidden="1">'Budget vs Actual 10.31.2022'!$U$89,'Budget vs Actual 10.31.2022'!$W$89,'Budget vs Actual 10.31.2022'!$Y$89,'Budget vs Actual 10.31.2022'!$AA$89,'Budget vs Actual 10.31.2022'!$AC$89,'Budget vs Actual 10.31.2022'!$AE$89,'Budget vs Actual 10.31.2022'!$AG$89,'Budget vs Actual 10.31.2022'!$AI$89,'Budget vs Actual 10.31.2022'!$AK$89,'Budget vs Actual 10.31.2022'!$AM$89,'Budget vs Actual 10.31.2022'!$AO$89,'Budget vs Actual 10.31.2022'!$AQ$89,'Budget vs Actual 10.31.2022'!$AS$89,'Budget vs Actual 10.31.2022'!$AU$89,'Budget vs Actual 10.31.2022'!$M$91,'Budget vs Actual 10.31.2022'!$O$91</definedName>
    <definedName name="QB_FORMULA_58" localSheetId="1" hidden="1">'Budget vs Actual 10.31.2022'!$U$91,'Budget vs Actual 10.31.2022'!$W$91,'Budget vs Actual 10.31.2022'!$AC$91,'Budget vs Actual 10.31.2022'!$AE$91,'Budget vs Actual 10.31.2022'!$AK$91,'Budget vs Actual 10.31.2022'!$AM$91,'Budget vs Actual 10.31.2022'!$AO$91,'Budget vs Actual 10.31.2022'!$AQ$91,'Budget vs Actual 10.31.2022'!$AS$91,'Budget vs Actual 10.31.2022'!$AU$91,'Budget vs Actual 10.31.2022'!$M$93,'Budget vs Actual 10.31.2022'!$O$93,'Budget vs Actual 10.31.2022'!$U$93,'Budget vs Actual 10.31.2022'!$W$93,'Budget vs Actual 10.31.2022'!$AC$93,'Budget vs Actual 10.31.2022'!$AE$93</definedName>
    <definedName name="QB_FORMULA_59" localSheetId="1" hidden="1">'Budget vs Actual 10.31.2022'!$AK$93,'Budget vs Actual 10.31.2022'!$AM$93,'Budget vs Actual 10.31.2022'!$AO$93,'Budget vs Actual 10.31.2022'!$AQ$93,'Budget vs Actual 10.31.2022'!$AS$93,'Budget vs Actual 10.31.2022'!$AU$93,'Budget vs Actual 10.31.2022'!$M$94,'Budget vs Actual 10.31.2022'!$O$94,'Budget vs Actual 10.31.2022'!$U$94,'Budget vs Actual 10.31.2022'!$W$94,'Budget vs Actual 10.31.2022'!$AC$94,'Budget vs Actual 10.31.2022'!$AE$94,'Budget vs Actual 10.31.2022'!$AK$94,'Budget vs Actual 10.31.2022'!$AM$94,'Budget vs Actual 10.31.2022'!$AO$94,'Budget vs Actual 10.31.2022'!$AQ$94</definedName>
    <definedName name="QB_FORMULA_6" localSheetId="2" hidden="1">'Balance Sheet Prev Yr 10.31.202'!$K$54,'Balance Sheet Prev Yr 10.31.202'!$M$54,'Balance Sheet Prev Yr 10.31.202'!$K$55,'Balance Sheet Prev Yr 10.31.202'!$M$55,'Balance Sheet Prev Yr 10.31.202'!$K$56,'Balance Sheet Prev Yr 10.31.202'!$M$56,'Balance Sheet Prev Yr 10.31.202'!$G$57,'Balance Sheet Prev Yr 10.31.202'!$I$57,'Balance Sheet Prev Yr 10.31.202'!$K$57,'Balance Sheet Prev Yr 10.31.202'!$M$57,'Balance Sheet Prev Yr 10.31.202'!$G$58,'Balance Sheet Prev Yr 10.31.202'!$I$58,'Balance Sheet Prev Yr 10.31.202'!$K$58,'Balance Sheet Prev Yr 10.31.202'!$M$58,'Balance Sheet Prev Yr 10.31.202'!$K$60,'Balance Sheet Prev Yr 10.31.202'!$M$60</definedName>
    <definedName name="QB_FORMULA_6" localSheetId="1" hidden="1">'Budget vs Actual 10.31.2022'!$W$17,'Budget vs Actual 10.31.2022'!$AC$17,'Budget vs Actual 10.31.2022'!$AE$17,'Budget vs Actual 10.31.2022'!$AK$17,'Budget vs Actual 10.31.2022'!$AM$17,'Budget vs Actual 10.31.2022'!$AO$17,'Budget vs Actual 10.31.2022'!$AQ$17,'Budget vs Actual 10.31.2022'!$AS$17,'Budget vs Actual 10.31.2022'!$AU$17,'Budget vs Actual 10.31.2022'!$M$18,'Budget vs Actual 10.31.2022'!$O$18,'Budget vs Actual 10.31.2022'!$U$18,'Budget vs Actual 10.31.2022'!$W$18,'Budget vs Actual 10.31.2022'!$AC$18,'Budget vs Actual 10.31.2022'!$AE$18,'Budget vs Actual 10.31.2022'!$AK$18</definedName>
    <definedName name="QB_FORMULA_60" localSheetId="1" hidden="1">'Budget vs Actual 10.31.2022'!$AS$94,'Budget vs Actual 10.31.2022'!$AU$94,'Budget vs Actual 10.31.2022'!$M$95,'Budget vs Actual 10.31.2022'!$O$95,'Budget vs Actual 10.31.2022'!$U$95,'Budget vs Actual 10.31.2022'!$W$95,'Budget vs Actual 10.31.2022'!$AC$95,'Budget vs Actual 10.31.2022'!$AE$95,'Budget vs Actual 10.31.2022'!$AK$95,'Budget vs Actual 10.31.2022'!$AM$95,'Budget vs Actual 10.31.2022'!$AO$95,'Budget vs Actual 10.31.2022'!$AQ$95,'Budget vs Actual 10.31.2022'!$AS$95,'Budget vs Actual 10.31.2022'!$AU$95,'Budget vs Actual 10.31.2022'!$M$96,'Budget vs Actual 10.31.2022'!$O$96</definedName>
    <definedName name="QB_FORMULA_61" localSheetId="1" hidden="1">'Budget vs Actual 10.31.2022'!$U$96,'Budget vs Actual 10.31.2022'!$W$96,'Budget vs Actual 10.31.2022'!$AC$96,'Budget vs Actual 10.31.2022'!$AE$96,'Budget vs Actual 10.31.2022'!$AK$96,'Budget vs Actual 10.31.2022'!$AM$96,'Budget vs Actual 10.31.2022'!$AO$96,'Budget vs Actual 10.31.2022'!$AQ$96,'Budget vs Actual 10.31.2022'!$AS$96,'Budget vs Actual 10.31.2022'!$AU$96,'Budget vs Actual 10.31.2022'!$M$97,'Budget vs Actual 10.31.2022'!$O$97,'Budget vs Actual 10.31.2022'!$U$97,'Budget vs Actual 10.31.2022'!$W$97,'Budget vs Actual 10.31.2022'!$AC$97,'Budget vs Actual 10.31.2022'!$AE$97</definedName>
    <definedName name="QB_FORMULA_62" localSheetId="1" hidden="1">'Budget vs Actual 10.31.2022'!$AK$97,'Budget vs Actual 10.31.2022'!$AM$97,'Budget vs Actual 10.31.2022'!$AO$97,'Budget vs Actual 10.31.2022'!$AQ$97,'Budget vs Actual 10.31.2022'!$AS$97,'Budget vs Actual 10.31.2022'!$AU$97,'Budget vs Actual 10.31.2022'!$M$98,'Budget vs Actual 10.31.2022'!$O$98,'Budget vs Actual 10.31.2022'!$U$98,'Budget vs Actual 10.31.2022'!$W$98,'Budget vs Actual 10.31.2022'!$AC$98,'Budget vs Actual 10.31.2022'!$AE$98,'Budget vs Actual 10.31.2022'!$AK$98,'Budget vs Actual 10.31.2022'!$AM$98,'Budget vs Actual 10.31.2022'!$AO$98,'Budget vs Actual 10.31.2022'!$AQ$98</definedName>
    <definedName name="QB_FORMULA_63" localSheetId="1" hidden="1">'Budget vs Actual 10.31.2022'!$AS$98,'Budget vs Actual 10.31.2022'!$AU$98,'Budget vs Actual 10.31.2022'!$M$99,'Budget vs Actual 10.31.2022'!$O$99,'Budget vs Actual 10.31.2022'!$U$99,'Budget vs Actual 10.31.2022'!$W$99,'Budget vs Actual 10.31.2022'!$AC$99,'Budget vs Actual 10.31.2022'!$AE$99,'Budget vs Actual 10.31.2022'!$AK$99,'Budget vs Actual 10.31.2022'!$AM$99,'Budget vs Actual 10.31.2022'!$AO$99,'Budget vs Actual 10.31.2022'!$AQ$99,'Budget vs Actual 10.31.2022'!$AS$99,'Budget vs Actual 10.31.2022'!$AU$99,'Budget vs Actual 10.31.2022'!$M$100,'Budget vs Actual 10.31.2022'!$O$100</definedName>
    <definedName name="QB_FORMULA_64" localSheetId="1" hidden="1">'Budget vs Actual 10.31.2022'!$U$100,'Budget vs Actual 10.31.2022'!$W$100,'Budget vs Actual 10.31.2022'!$AC$100,'Budget vs Actual 10.31.2022'!$AE$100,'Budget vs Actual 10.31.2022'!$AK$100,'Budget vs Actual 10.31.2022'!$AM$100,'Budget vs Actual 10.31.2022'!$AO$100,'Budget vs Actual 10.31.2022'!$AQ$100,'Budget vs Actual 10.31.2022'!$AS$100,'Budget vs Actual 10.31.2022'!$AU$100,'Budget vs Actual 10.31.2022'!$M$101,'Budget vs Actual 10.31.2022'!$O$101,'Budget vs Actual 10.31.2022'!$U$101,'Budget vs Actual 10.31.2022'!$W$101,'Budget vs Actual 10.31.2022'!$AC$101,'Budget vs Actual 10.31.2022'!$AE$101</definedName>
    <definedName name="QB_FORMULA_65" localSheetId="1" hidden="1">'Budget vs Actual 10.31.2022'!$AK$101,'Budget vs Actual 10.31.2022'!$AM$101,'Budget vs Actual 10.31.2022'!$AO$101,'Budget vs Actual 10.31.2022'!$AQ$101,'Budget vs Actual 10.31.2022'!$AS$101,'Budget vs Actual 10.31.2022'!$AU$101,'Budget vs Actual 10.31.2022'!$I$102,'Budget vs Actual 10.31.2022'!$K$102,'Budget vs Actual 10.31.2022'!$M$102,'Budget vs Actual 10.31.2022'!$O$102,'Budget vs Actual 10.31.2022'!$Q$102,'Budget vs Actual 10.31.2022'!$S$102,'Budget vs Actual 10.31.2022'!$U$102,'Budget vs Actual 10.31.2022'!$W$102,'Budget vs Actual 10.31.2022'!$Y$102,'Budget vs Actual 10.31.2022'!$AA$102</definedName>
    <definedName name="QB_FORMULA_66" localSheetId="1" hidden="1">'Budget vs Actual 10.31.2022'!$AC$102,'Budget vs Actual 10.31.2022'!$AE$102,'Budget vs Actual 10.31.2022'!$AG$102,'Budget vs Actual 10.31.2022'!$AI$102,'Budget vs Actual 10.31.2022'!$AK$102,'Budget vs Actual 10.31.2022'!$AM$102,'Budget vs Actual 10.31.2022'!$AO$102,'Budget vs Actual 10.31.2022'!$AQ$102,'Budget vs Actual 10.31.2022'!$AS$102,'Budget vs Actual 10.31.2022'!$AU$102,'Budget vs Actual 10.31.2022'!$M$104,'Budget vs Actual 10.31.2022'!$O$104,'Budget vs Actual 10.31.2022'!$U$104,'Budget vs Actual 10.31.2022'!$W$104,'Budget vs Actual 10.31.2022'!$AC$104,'Budget vs Actual 10.31.2022'!$AE$104</definedName>
    <definedName name="QB_FORMULA_67" localSheetId="1" hidden="1">'Budget vs Actual 10.31.2022'!$AK$104,'Budget vs Actual 10.31.2022'!$AM$104,'Budget vs Actual 10.31.2022'!$AO$104,'Budget vs Actual 10.31.2022'!$AQ$104,'Budget vs Actual 10.31.2022'!$AS$104,'Budget vs Actual 10.31.2022'!$AU$104,'Budget vs Actual 10.31.2022'!$M$105,'Budget vs Actual 10.31.2022'!$O$105,'Budget vs Actual 10.31.2022'!$U$105,'Budget vs Actual 10.31.2022'!$W$105,'Budget vs Actual 10.31.2022'!$AC$105,'Budget vs Actual 10.31.2022'!$AE$105,'Budget vs Actual 10.31.2022'!$AK$105,'Budget vs Actual 10.31.2022'!$AM$105,'Budget vs Actual 10.31.2022'!$AO$105,'Budget vs Actual 10.31.2022'!$AQ$105</definedName>
    <definedName name="QB_FORMULA_68" localSheetId="1" hidden="1">'Budget vs Actual 10.31.2022'!$AS$105,'Budget vs Actual 10.31.2022'!$AU$105,'Budget vs Actual 10.31.2022'!$M$107,'Budget vs Actual 10.31.2022'!$O$107,'Budget vs Actual 10.31.2022'!$U$107,'Budget vs Actual 10.31.2022'!$W$107,'Budget vs Actual 10.31.2022'!$AC$107,'Budget vs Actual 10.31.2022'!$AE$107,'Budget vs Actual 10.31.2022'!$AK$107,'Budget vs Actual 10.31.2022'!$AM$107,'Budget vs Actual 10.31.2022'!$AO$107,'Budget vs Actual 10.31.2022'!$AQ$107,'Budget vs Actual 10.31.2022'!$AS$107,'Budget vs Actual 10.31.2022'!$AU$107,'Budget vs Actual 10.31.2022'!$M$108,'Budget vs Actual 10.31.2022'!$O$108</definedName>
    <definedName name="QB_FORMULA_69" localSheetId="1" hidden="1">'Budget vs Actual 10.31.2022'!$U$108,'Budget vs Actual 10.31.2022'!$W$108,'Budget vs Actual 10.31.2022'!$AC$108,'Budget vs Actual 10.31.2022'!$AE$108,'Budget vs Actual 10.31.2022'!$AK$108,'Budget vs Actual 10.31.2022'!$AM$108,'Budget vs Actual 10.31.2022'!$AO$108,'Budget vs Actual 10.31.2022'!$AQ$108,'Budget vs Actual 10.31.2022'!$AS$108,'Budget vs Actual 10.31.2022'!$AU$108,'Budget vs Actual 10.31.2022'!$M$109,'Budget vs Actual 10.31.2022'!$O$109,'Budget vs Actual 10.31.2022'!$U$109,'Budget vs Actual 10.31.2022'!$W$109,'Budget vs Actual 10.31.2022'!$AC$109,'Budget vs Actual 10.31.2022'!$AE$109</definedName>
    <definedName name="QB_FORMULA_7" localSheetId="2" hidden="1">'Balance Sheet Prev Yr 10.31.202'!$G$61,'Balance Sheet Prev Yr 10.31.202'!$I$61,'Balance Sheet Prev Yr 10.31.202'!$K$61,'Balance Sheet Prev Yr 10.31.202'!$M$61,'Balance Sheet Prev Yr 10.31.202'!$G$62,'Balance Sheet Prev Yr 10.31.202'!$I$62,'Balance Sheet Prev Yr 10.31.202'!$K$62,'Balance Sheet Prev Yr 10.31.202'!$M$62,'Balance Sheet Prev Yr 10.31.202'!$K$67,'Balance Sheet Prev Yr 10.31.202'!$M$67,'Balance Sheet Prev Yr 10.31.202'!$G$68,'Balance Sheet Prev Yr 10.31.202'!$I$68,'Balance Sheet Prev Yr 10.31.202'!$K$68,'Balance Sheet Prev Yr 10.31.202'!$M$68,'Balance Sheet Prev Yr 10.31.202'!$K$70,'Balance Sheet Prev Yr 10.31.202'!$M$70</definedName>
    <definedName name="QB_FORMULA_7" localSheetId="1" hidden="1">'Budget vs Actual 10.31.2022'!$AM$18,'Budget vs Actual 10.31.2022'!$AO$18,'Budget vs Actual 10.31.2022'!$AQ$18,'Budget vs Actual 10.31.2022'!$AS$18,'Budget vs Actual 10.31.2022'!$AU$18,'Budget vs Actual 10.31.2022'!$M$19,'Budget vs Actual 10.31.2022'!$O$19,'Budget vs Actual 10.31.2022'!$U$19,'Budget vs Actual 10.31.2022'!$W$19,'Budget vs Actual 10.31.2022'!$AC$19,'Budget vs Actual 10.31.2022'!$AE$19,'Budget vs Actual 10.31.2022'!$AK$19,'Budget vs Actual 10.31.2022'!$AM$19,'Budget vs Actual 10.31.2022'!$AO$19,'Budget vs Actual 10.31.2022'!$AQ$19,'Budget vs Actual 10.31.2022'!$AS$19</definedName>
    <definedName name="QB_FORMULA_70" localSheetId="1" hidden="1">'Budget vs Actual 10.31.2022'!$AK$109,'Budget vs Actual 10.31.2022'!$AM$109,'Budget vs Actual 10.31.2022'!$AO$109,'Budget vs Actual 10.31.2022'!$AQ$109,'Budget vs Actual 10.31.2022'!$AS$109,'Budget vs Actual 10.31.2022'!$AU$109,'Budget vs Actual 10.31.2022'!$M$110,'Budget vs Actual 10.31.2022'!$O$110,'Budget vs Actual 10.31.2022'!$U$110,'Budget vs Actual 10.31.2022'!$W$110,'Budget vs Actual 10.31.2022'!$AC$110,'Budget vs Actual 10.31.2022'!$AE$110,'Budget vs Actual 10.31.2022'!$AK$110,'Budget vs Actual 10.31.2022'!$AM$110,'Budget vs Actual 10.31.2022'!$AO$110,'Budget vs Actual 10.31.2022'!$AQ$110</definedName>
    <definedName name="QB_FORMULA_71" localSheetId="1" hidden="1">'Budget vs Actual 10.31.2022'!$AS$110,'Budget vs Actual 10.31.2022'!$AU$110,'Budget vs Actual 10.31.2022'!$I$111,'Budget vs Actual 10.31.2022'!$K$111,'Budget vs Actual 10.31.2022'!$M$111,'Budget vs Actual 10.31.2022'!$O$111,'Budget vs Actual 10.31.2022'!$Q$111,'Budget vs Actual 10.31.2022'!$S$111,'Budget vs Actual 10.31.2022'!$U$111,'Budget vs Actual 10.31.2022'!$W$111,'Budget vs Actual 10.31.2022'!$Y$111,'Budget vs Actual 10.31.2022'!$AA$111,'Budget vs Actual 10.31.2022'!$AC$111,'Budget vs Actual 10.31.2022'!$AE$111,'Budget vs Actual 10.31.2022'!$AG$111,'Budget vs Actual 10.31.2022'!$AI$111</definedName>
    <definedName name="QB_FORMULA_72" localSheetId="1" hidden="1">'Budget vs Actual 10.31.2022'!$AK$111,'Budget vs Actual 10.31.2022'!$AM$111,'Budget vs Actual 10.31.2022'!$AO$111,'Budget vs Actual 10.31.2022'!$AQ$111,'Budget vs Actual 10.31.2022'!$AS$111,'Budget vs Actual 10.31.2022'!$AU$111,'Budget vs Actual 10.31.2022'!$M$112,'Budget vs Actual 10.31.2022'!$O$112,'Budget vs Actual 10.31.2022'!$U$112,'Budget vs Actual 10.31.2022'!$W$112,'Budget vs Actual 10.31.2022'!$AC$112,'Budget vs Actual 10.31.2022'!$AE$112,'Budget vs Actual 10.31.2022'!$AK$112,'Budget vs Actual 10.31.2022'!$AM$112,'Budget vs Actual 10.31.2022'!$AO$112,'Budget vs Actual 10.31.2022'!$AQ$112</definedName>
    <definedName name="QB_FORMULA_73" localSheetId="1" hidden="1">'Budget vs Actual 10.31.2022'!$AS$112,'Budget vs Actual 10.31.2022'!$AU$112,'Budget vs Actual 10.31.2022'!$M$113,'Budget vs Actual 10.31.2022'!$O$113,'Budget vs Actual 10.31.2022'!$U$113,'Budget vs Actual 10.31.2022'!$W$113,'Budget vs Actual 10.31.2022'!$AC$113,'Budget vs Actual 10.31.2022'!$AE$113,'Budget vs Actual 10.31.2022'!$AK$113,'Budget vs Actual 10.31.2022'!$AM$113,'Budget vs Actual 10.31.2022'!$AO$113,'Budget vs Actual 10.31.2022'!$AQ$113,'Budget vs Actual 10.31.2022'!$AS$113,'Budget vs Actual 10.31.2022'!$AU$113,'Budget vs Actual 10.31.2022'!$M$114,'Budget vs Actual 10.31.2022'!$O$114</definedName>
    <definedName name="QB_FORMULA_74" localSheetId="1" hidden="1">'Budget vs Actual 10.31.2022'!$U$114,'Budget vs Actual 10.31.2022'!$W$114,'Budget vs Actual 10.31.2022'!$AC$114,'Budget vs Actual 10.31.2022'!$AE$114,'Budget vs Actual 10.31.2022'!$AK$114,'Budget vs Actual 10.31.2022'!$AM$114,'Budget vs Actual 10.31.2022'!$AO$114,'Budget vs Actual 10.31.2022'!$AQ$114,'Budget vs Actual 10.31.2022'!$AS$114,'Budget vs Actual 10.31.2022'!$AU$114,'Budget vs Actual 10.31.2022'!$M$115,'Budget vs Actual 10.31.2022'!$O$115,'Budget vs Actual 10.31.2022'!$U$115,'Budget vs Actual 10.31.2022'!$W$115,'Budget vs Actual 10.31.2022'!$AC$115,'Budget vs Actual 10.31.2022'!$AE$115</definedName>
    <definedName name="QB_FORMULA_75" localSheetId="1" hidden="1">'Budget vs Actual 10.31.2022'!$AK$115,'Budget vs Actual 10.31.2022'!$AM$115,'Budget vs Actual 10.31.2022'!$AO$115,'Budget vs Actual 10.31.2022'!$AQ$115,'Budget vs Actual 10.31.2022'!$AS$115,'Budget vs Actual 10.31.2022'!$AU$115,'Budget vs Actual 10.31.2022'!$M$116,'Budget vs Actual 10.31.2022'!$O$116,'Budget vs Actual 10.31.2022'!$U$116,'Budget vs Actual 10.31.2022'!$W$116,'Budget vs Actual 10.31.2022'!$AC$116,'Budget vs Actual 10.31.2022'!$AE$116,'Budget vs Actual 10.31.2022'!$AK$116,'Budget vs Actual 10.31.2022'!$AM$116,'Budget vs Actual 10.31.2022'!$AO$116,'Budget vs Actual 10.31.2022'!$AQ$116</definedName>
    <definedName name="QB_FORMULA_76" localSheetId="1" hidden="1">'Budget vs Actual 10.31.2022'!$AS$116,'Budget vs Actual 10.31.2022'!$AU$116,'Budget vs Actual 10.31.2022'!$M$117,'Budget vs Actual 10.31.2022'!$O$117,'Budget vs Actual 10.31.2022'!$U$117,'Budget vs Actual 10.31.2022'!$W$117,'Budget vs Actual 10.31.2022'!$AC$117,'Budget vs Actual 10.31.2022'!$AE$117,'Budget vs Actual 10.31.2022'!$AK$117,'Budget vs Actual 10.31.2022'!$AM$117,'Budget vs Actual 10.31.2022'!$AO$117,'Budget vs Actual 10.31.2022'!$AQ$117,'Budget vs Actual 10.31.2022'!$AS$117,'Budget vs Actual 10.31.2022'!$AU$117,'Budget vs Actual 10.31.2022'!$M$118,'Budget vs Actual 10.31.2022'!$O$118</definedName>
    <definedName name="QB_FORMULA_77" localSheetId="1" hidden="1">'Budget vs Actual 10.31.2022'!$U$118,'Budget vs Actual 10.31.2022'!$W$118,'Budget vs Actual 10.31.2022'!$AC$118,'Budget vs Actual 10.31.2022'!$AE$118,'Budget vs Actual 10.31.2022'!$AK$118,'Budget vs Actual 10.31.2022'!$AM$118,'Budget vs Actual 10.31.2022'!$AO$118,'Budget vs Actual 10.31.2022'!$AQ$118,'Budget vs Actual 10.31.2022'!$AS$118,'Budget vs Actual 10.31.2022'!$AU$118,'Budget vs Actual 10.31.2022'!$I$119,'Budget vs Actual 10.31.2022'!$K$119,'Budget vs Actual 10.31.2022'!$M$119,'Budget vs Actual 10.31.2022'!$O$119,'Budget vs Actual 10.31.2022'!$Q$119,'Budget vs Actual 10.31.2022'!$S$119</definedName>
    <definedName name="QB_FORMULA_78" localSheetId="1" hidden="1">'Budget vs Actual 10.31.2022'!$U$119,'Budget vs Actual 10.31.2022'!$W$119,'Budget vs Actual 10.31.2022'!$Y$119,'Budget vs Actual 10.31.2022'!$AA$119,'Budget vs Actual 10.31.2022'!$AC$119,'Budget vs Actual 10.31.2022'!$AE$119,'Budget vs Actual 10.31.2022'!$AG$119,'Budget vs Actual 10.31.2022'!$AI$119,'Budget vs Actual 10.31.2022'!$AK$119,'Budget vs Actual 10.31.2022'!$AM$119,'Budget vs Actual 10.31.2022'!$AO$119,'Budget vs Actual 10.31.2022'!$AQ$119,'Budget vs Actual 10.31.2022'!$AS$119,'Budget vs Actual 10.31.2022'!$AU$119,'Budget vs Actual 10.31.2022'!$M$121,'Budget vs Actual 10.31.2022'!$O$121</definedName>
    <definedName name="QB_FORMULA_79" localSheetId="1" hidden="1">'Budget vs Actual 10.31.2022'!$U$121,'Budget vs Actual 10.31.2022'!$W$121,'Budget vs Actual 10.31.2022'!$AC$121,'Budget vs Actual 10.31.2022'!$AE$121,'Budget vs Actual 10.31.2022'!$AK$121,'Budget vs Actual 10.31.2022'!$AM$121,'Budget vs Actual 10.31.2022'!$AO$121,'Budget vs Actual 10.31.2022'!$AQ$121,'Budget vs Actual 10.31.2022'!$AS$121,'Budget vs Actual 10.31.2022'!$AU$121,'Budget vs Actual 10.31.2022'!$M$122,'Budget vs Actual 10.31.2022'!$O$122,'Budget vs Actual 10.31.2022'!$U$122,'Budget vs Actual 10.31.2022'!$W$122,'Budget vs Actual 10.31.2022'!$AC$122,'Budget vs Actual 10.31.2022'!$AE$122</definedName>
    <definedName name="QB_FORMULA_8" localSheetId="2" hidden="1">'Balance Sheet Prev Yr 10.31.202'!$K$71,'Balance Sheet Prev Yr 10.31.202'!$M$71,'Balance Sheet Prev Yr 10.31.202'!$K$72,'Balance Sheet Prev Yr 10.31.202'!$M$72,'Balance Sheet Prev Yr 10.31.202'!$K$74,'Balance Sheet Prev Yr 10.31.202'!$M$74,'Balance Sheet Prev Yr 10.31.202'!$K$75,'Balance Sheet Prev Yr 10.31.202'!$M$75,'Balance Sheet Prev Yr 10.31.202'!$K$76,'Balance Sheet Prev Yr 10.31.202'!$M$76,'Balance Sheet Prev Yr 10.31.202'!$K$77,'Balance Sheet Prev Yr 10.31.202'!$M$77,'Balance Sheet Prev Yr 10.31.202'!$K$78,'Balance Sheet Prev Yr 10.31.202'!$M$78,'Balance Sheet Prev Yr 10.31.202'!$K$79,'Balance Sheet Prev Yr 10.31.202'!$M$79</definedName>
    <definedName name="QB_FORMULA_8" localSheetId="1" hidden="1">'Budget vs Actual 10.31.2022'!$AU$19,'Budget vs Actual 10.31.2022'!$M$20,'Budget vs Actual 10.31.2022'!$O$20,'Budget vs Actual 10.31.2022'!$U$20,'Budget vs Actual 10.31.2022'!$W$20,'Budget vs Actual 10.31.2022'!$AC$20,'Budget vs Actual 10.31.2022'!$AE$20,'Budget vs Actual 10.31.2022'!$AK$20,'Budget vs Actual 10.31.2022'!$AM$20,'Budget vs Actual 10.31.2022'!$AO$20,'Budget vs Actual 10.31.2022'!$AQ$20,'Budget vs Actual 10.31.2022'!$AS$20,'Budget vs Actual 10.31.2022'!$AU$20,'Budget vs Actual 10.31.2022'!$M$21,'Budget vs Actual 10.31.2022'!$O$21,'Budget vs Actual 10.31.2022'!$U$21</definedName>
    <definedName name="QB_FORMULA_80" localSheetId="1" hidden="1">'Budget vs Actual 10.31.2022'!$AK$122,'Budget vs Actual 10.31.2022'!$AM$122,'Budget vs Actual 10.31.2022'!$AO$122,'Budget vs Actual 10.31.2022'!$AQ$122,'Budget vs Actual 10.31.2022'!$AS$122,'Budget vs Actual 10.31.2022'!$AU$122,'Budget vs Actual 10.31.2022'!$M$123,'Budget vs Actual 10.31.2022'!$O$123,'Budget vs Actual 10.31.2022'!$U$123,'Budget vs Actual 10.31.2022'!$W$123,'Budget vs Actual 10.31.2022'!$AC$123,'Budget vs Actual 10.31.2022'!$AE$123,'Budget vs Actual 10.31.2022'!$AK$123,'Budget vs Actual 10.31.2022'!$AM$123,'Budget vs Actual 10.31.2022'!$AO$123,'Budget vs Actual 10.31.2022'!$AQ$123</definedName>
    <definedName name="QB_FORMULA_81" localSheetId="1" hidden="1">'Budget vs Actual 10.31.2022'!$AS$123,'Budget vs Actual 10.31.2022'!$AU$123,'Budget vs Actual 10.31.2022'!$M$124,'Budget vs Actual 10.31.2022'!$O$124,'Budget vs Actual 10.31.2022'!$U$124,'Budget vs Actual 10.31.2022'!$W$124,'Budget vs Actual 10.31.2022'!$AC$124,'Budget vs Actual 10.31.2022'!$AE$124,'Budget vs Actual 10.31.2022'!$AK$124,'Budget vs Actual 10.31.2022'!$AM$124,'Budget vs Actual 10.31.2022'!$AO$124,'Budget vs Actual 10.31.2022'!$AQ$124,'Budget vs Actual 10.31.2022'!$AS$124,'Budget vs Actual 10.31.2022'!$AU$124,'Budget vs Actual 10.31.2022'!$M$125,'Budget vs Actual 10.31.2022'!$O$125</definedName>
    <definedName name="QB_FORMULA_82" localSheetId="1" hidden="1">'Budget vs Actual 10.31.2022'!$U$125,'Budget vs Actual 10.31.2022'!$W$125,'Budget vs Actual 10.31.2022'!$AC$125,'Budget vs Actual 10.31.2022'!$AE$125,'Budget vs Actual 10.31.2022'!$AK$125,'Budget vs Actual 10.31.2022'!$AM$125,'Budget vs Actual 10.31.2022'!$AO$125,'Budget vs Actual 10.31.2022'!$AQ$125,'Budget vs Actual 10.31.2022'!$AS$125,'Budget vs Actual 10.31.2022'!$AU$125,'Budget vs Actual 10.31.2022'!$M$126,'Budget vs Actual 10.31.2022'!$O$126,'Budget vs Actual 10.31.2022'!$U$126,'Budget vs Actual 10.31.2022'!$W$126,'Budget vs Actual 10.31.2022'!$AC$126,'Budget vs Actual 10.31.2022'!$AE$126</definedName>
    <definedName name="QB_FORMULA_83" localSheetId="1" hidden="1">'Budget vs Actual 10.31.2022'!$AK$126,'Budget vs Actual 10.31.2022'!$AM$126,'Budget vs Actual 10.31.2022'!$AO$126,'Budget vs Actual 10.31.2022'!$AQ$126,'Budget vs Actual 10.31.2022'!$AS$126,'Budget vs Actual 10.31.2022'!$AU$126,'Budget vs Actual 10.31.2022'!$M$127,'Budget vs Actual 10.31.2022'!$O$127,'Budget vs Actual 10.31.2022'!$U$127,'Budget vs Actual 10.31.2022'!$W$127,'Budget vs Actual 10.31.2022'!$AC$127,'Budget vs Actual 10.31.2022'!$AE$127,'Budget vs Actual 10.31.2022'!$AK$127,'Budget vs Actual 10.31.2022'!$AM$127,'Budget vs Actual 10.31.2022'!$AO$127,'Budget vs Actual 10.31.2022'!$AQ$127</definedName>
    <definedName name="QB_FORMULA_84" localSheetId="1" hidden="1">'Budget vs Actual 10.31.2022'!$AS$127,'Budget vs Actual 10.31.2022'!$AU$127,'Budget vs Actual 10.31.2022'!$M$129,'Budget vs Actual 10.31.2022'!$O$129,'Budget vs Actual 10.31.2022'!$U$129,'Budget vs Actual 10.31.2022'!$W$129,'Budget vs Actual 10.31.2022'!$AC$129,'Budget vs Actual 10.31.2022'!$AE$129,'Budget vs Actual 10.31.2022'!$AK$129,'Budget vs Actual 10.31.2022'!$AM$129,'Budget vs Actual 10.31.2022'!$AO$129,'Budget vs Actual 10.31.2022'!$AQ$129,'Budget vs Actual 10.31.2022'!$AS$129,'Budget vs Actual 10.31.2022'!$AU$129,'Budget vs Actual 10.31.2022'!$M$130,'Budget vs Actual 10.31.2022'!$O$130</definedName>
    <definedName name="QB_FORMULA_85" localSheetId="1" hidden="1">'Budget vs Actual 10.31.2022'!$U$130,'Budget vs Actual 10.31.2022'!$W$130,'Budget vs Actual 10.31.2022'!$AC$130,'Budget vs Actual 10.31.2022'!$AE$130,'Budget vs Actual 10.31.2022'!$AK$130,'Budget vs Actual 10.31.2022'!$AM$130,'Budget vs Actual 10.31.2022'!$AO$130,'Budget vs Actual 10.31.2022'!$AQ$130,'Budget vs Actual 10.31.2022'!$AS$130,'Budget vs Actual 10.31.2022'!$AU$130,'Budget vs Actual 10.31.2022'!$AO$131,'Budget vs Actual 10.31.2022'!$M$132,'Budget vs Actual 10.31.2022'!$O$132,'Budget vs Actual 10.31.2022'!$U$132,'Budget vs Actual 10.31.2022'!$W$132,'Budget vs Actual 10.31.2022'!$AC$132</definedName>
    <definedName name="QB_FORMULA_86" localSheetId="1" hidden="1">'Budget vs Actual 10.31.2022'!$AE$132,'Budget vs Actual 10.31.2022'!$AK$132,'Budget vs Actual 10.31.2022'!$AM$132,'Budget vs Actual 10.31.2022'!$AO$132,'Budget vs Actual 10.31.2022'!$AQ$132,'Budget vs Actual 10.31.2022'!$AS$132,'Budget vs Actual 10.31.2022'!$AU$132,'Budget vs Actual 10.31.2022'!$M$133,'Budget vs Actual 10.31.2022'!$O$133,'Budget vs Actual 10.31.2022'!$U$133,'Budget vs Actual 10.31.2022'!$W$133,'Budget vs Actual 10.31.2022'!$AC$133,'Budget vs Actual 10.31.2022'!$AE$133,'Budget vs Actual 10.31.2022'!$AK$133,'Budget vs Actual 10.31.2022'!$AM$133,'Budget vs Actual 10.31.2022'!$AO$133</definedName>
    <definedName name="QB_FORMULA_87" localSheetId="1" hidden="1">'Budget vs Actual 10.31.2022'!$AQ$133,'Budget vs Actual 10.31.2022'!$AS$133,'Budget vs Actual 10.31.2022'!$AU$133,'Budget vs Actual 10.31.2022'!$M$134,'Budget vs Actual 10.31.2022'!$O$134,'Budget vs Actual 10.31.2022'!$U$134,'Budget vs Actual 10.31.2022'!$W$134,'Budget vs Actual 10.31.2022'!$AC$134,'Budget vs Actual 10.31.2022'!$AE$134,'Budget vs Actual 10.31.2022'!$AK$134,'Budget vs Actual 10.31.2022'!$AM$134,'Budget vs Actual 10.31.2022'!$AO$134,'Budget vs Actual 10.31.2022'!$AQ$134,'Budget vs Actual 10.31.2022'!$AS$134,'Budget vs Actual 10.31.2022'!$AU$134,'Budget vs Actual 10.31.2022'!$M$135</definedName>
    <definedName name="QB_FORMULA_88" localSheetId="1" hidden="1">'Budget vs Actual 10.31.2022'!$O$135,'Budget vs Actual 10.31.2022'!$U$135,'Budget vs Actual 10.31.2022'!$W$135,'Budget vs Actual 10.31.2022'!$AC$135,'Budget vs Actual 10.31.2022'!$AE$135,'Budget vs Actual 10.31.2022'!$AK$135,'Budget vs Actual 10.31.2022'!$AM$135,'Budget vs Actual 10.31.2022'!$AO$135,'Budget vs Actual 10.31.2022'!$AQ$135,'Budget vs Actual 10.31.2022'!$AS$135,'Budget vs Actual 10.31.2022'!$AU$135,'Budget vs Actual 10.31.2022'!$I$136,'Budget vs Actual 10.31.2022'!$K$136,'Budget vs Actual 10.31.2022'!$M$136,'Budget vs Actual 10.31.2022'!$O$136,'Budget vs Actual 10.31.2022'!$Q$136</definedName>
    <definedName name="QB_FORMULA_89" localSheetId="1" hidden="1">'Budget vs Actual 10.31.2022'!$S$136,'Budget vs Actual 10.31.2022'!$U$136,'Budget vs Actual 10.31.2022'!$W$136,'Budget vs Actual 10.31.2022'!$Y$136,'Budget vs Actual 10.31.2022'!$AA$136,'Budget vs Actual 10.31.2022'!$AC$136,'Budget vs Actual 10.31.2022'!$AE$136,'Budget vs Actual 10.31.2022'!$AG$136,'Budget vs Actual 10.31.2022'!$AI$136,'Budget vs Actual 10.31.2022'!$AK$136,'Budget vs Actual 10.31.2022'!$AM$136,'Budget vs Actual 10.31.2022'!$AO$136,'Budget vs Actual 10.31.2022'!$AQ$136,'Budget vs Actual 10.31.2022'!$AS$136,'Budget vs Actual 10.31.2022'!$AU$136,'Budget vs Actual 10.31.2022'!$M$137</definedName>
    <definedName name="QB_FORMULA_9" localSheetId="2" hidden="1">'Balance Sheet Prev Yr 10.31.202'!$K$80,'Balance Sheet Prev Yr 10.31.202'!$M$80,'Balance Sheet Prev Yr 10.31.202'!$K$81,'Balance Sheet Prev Yr 10.31.202'!$M$81,'Balance Sheet Prev Yr 10.31.202'!$K$82,'Balance Sheet Prev Yr 10.31.202'!$M$82,'Balance Sheet Prev Yr 10.31.202'!$K$83,'Balance Sheet Prev Yr 10.31.202'!$M$83,'Balance Sheet Prev Yr 10.31.202'!$K$84,'Balance Sheet Prev Yr 10.31.202'!$M$84,'Balance Sheet Prev Yr 10.31.202'!$G$85,'Balance Sheet Prev Yr 10.31.202'!$I$85,'Balance Sheet Prev Yr 10.31.202'!$K$85,'Balance Sheet Prev Yr 10.31.202'!$M$85,'Balance Sheet Prev Yr 10.31.202'!$K$86,'Balance Sheet Prev Yr 10.31.202'!$M$86</definedName>
    <definedName name="QB_FORMULA_9" localSheetId="1" hidden="1">'Budget vs Actual 10.31.2022'!$W$21,'Budget vs Actual 10.31.2022'!$AC$21,'Budget vs Actual 10.31.2022'!$AE$21,'Budget vs Actual 10.31.2022'!$AK$21,'Budget vs Actual 10.31.2022'!$AM$21,'Budget vs Actual 10.31.2022'!$AO$21,'Budget vs Actual 10.31.2022'!$AQ$21,'Budget vs Actual 10.31.2022'!$AS$21,'Budget vs Actual 10.31.2022'!$AU$21,'Budget vs Actual 10.31.2022'!$I$22,'Budget vs Actual 10.31.2022'!$K$22,'Budget vs Actual 10.31.2022'!$M$22,'Budget vs Actual 10.31.2022'!$O$22,'Budget vs Actual 10.31.2022'!$Q$22,'Budget vs Actual 10.31.2022'!$S$22,'Budget vs Actual 10.31.2022'!$U$22</definedName>
    <definedName name="QB_FORMULA_90" localSheetId="1" hidden="1">'Budget vs Actual 10.31.2022'!$O$137,'Budget vs Actual 10.31.2022'!$U$137,'Budget vs Actual 10.31.2022'!$W$137,'Budget vs Actual 10.31.2022'!$AC$137,'Budget vs Actual 10.31.2022'!$AE$137,'Budget vs Actual 10.31.2022'!$AK$137,'Budget vs Actual 10.31.2022'!$AM$137,'Budget vs Actual 10.31.2022'!$AO$137,'Budget vs Actual 10.31.2022'!$AQ$137,'Budget vs Actual 10.31.2022'!$AS$137,'Budget vs Actual 10.31.2022'!$AU$137,'Budget vs Actual 10.31.2022'!$I$138,'Budget vs Actual 10.31.2022'!$K$138,'Budget vs Actual 10.31.2022'!$M$138,'Budget vs Actual 10.31.2022'!$O$138,'Budget vs Actual 10.31.2022'!$Q$138</definedName>
    <definedName name="QB_FORMULA_91" localSheetId="1" hidden="1">'Budget vs Actual 10.31.2022'!$S$138,'Budget vs Actual 10.31.2022'!$U$138,'Budget vs Actual 10.31.2022'!$W$138,'Budget vs Actual 10.31.2022'!$Y$138,'Budget vs Actual 10.31.2022'!$AA$138,'Budget vs Actual 10.31.2022'!$AC$138,'Budget vs Actual 10.31.2022'!$AE$138,'Budget vs Actual 10.31.2022'!$AG$138,'Budget vs Actual 10.31.2022'!$AI$138,'Budget vs Actual 10.31.2022'!$AK$138,'Budget vs Actual 10.31.2022'!$AM$138,'Budget vs Actual 10.31.2022'!$AO$138,'Budget vs Actual 10.31.2022'!$AQ$138,'Budget vs Actual 10.31.2022'!$AS$138,'Budget vs Actual 10.31.2022'!$AU$138,'Budget vs Actual 10.31.2022'!$M$140</definedName>
    <definedName name="QB_FORMULA_92" localSheetId="1" hidden="1">'Budget vs Actual 10.31.2022'!$O$140,'Budget vs Actual 10.31.2022'!$U$140,'Budget vs Actual 10.31.2022'!$W$140,'Budget vs Actual 10.31.2022'!$AC$140,'Budget vs Actual 10.31.2022'!$AE$140,'Budget vs Actual 10.31.2022'!$AK$140,'Budget vs Actual 10.31.2022'!$AM$140,'Budget vs Actual 10.31.2022'!$AO$140,'Budget vs Actual 10.31.2022'!$AQ$140,'Budget vs Actual 10.31.2022'!$AS$140,'Budget vs Actual 10.31.2022'!$AU$140,'Budget vs Actual 10.31.2022'!$M$141,'Budget vs Actual 10.31.2022'!$O$141,'Budget vs Actual 10.31.2022'!$U$141,'Budget vs Actual 10.31.2022'!$W$141,'Budget vs Actual 10.31.2022'!$AC$141</definedName>
    <definedName name="QB_FORMULA_93" localSheetId="1" hidden="1">'Budget vs Actual 10.31.2022'!$AE$141,'Budget vs Actual 10.31.2022'!$AK$141,'Budget vs Actual 10.31.2022'!$AM$141,'Budget vs Actual 10.31.2022'!$AO$141,'Budget vs Actual 10.31.2022'!$AQ$141,'Budget vs Actual 10.31.2022'!$AS$141,'Budget vs Actual 10.31.2022'!$AU$141,'Budget vs Actual 10.31.2022'!$M$142,'Budget vs Actual 10.31.2022'!$O$142,'Budget vs Actual 10.31.2022'!$U$142,'Budget vs Actual 10.31.2022'!$W$142,'Budget vs Actual 10.31.2022'!$AC$142,'Budget vs Actual 10.31.2022'!$AE$142,'Budget vs Actual 10.31.2022'!$AK$142,'Budget vs Actual 10.31.2022'!$AM$142,'Budget vs Actual 10.31.2022'!$AO$142</definedName>
    <definedName name="QB_FORMULA_94" localSheetId="1" hidden="1">'Budget vs Actual 10.31.2022'!$AQ$142,'Budget vs Actual 10.31.2022'!$AS$142,'Budget vs Actual 10.31.2022'!$AU$142,'Budget vs Actual 10.31.2022'!$M$143,'Budget vs Actual 10.31.2022'!$O$143,'Budget vs Actual 10.31.2022'!$U$143,'Budget vs Actual 10.31.2022'!$W$143,'Budget vs Actual 10.31.2022'!$AC$143,'Budget vs Actual 10.31.2022'!$AE$143,'Budget vs Actual 10.31.2022'!$AK$143,'Budget vs Actual 10.31.2022'!$AM$143,'Budget vs Actual 10.31.2022'!$AO$143,'Budget vs Actual 10.31.2022'!$AQ$143,'Budget vs Actual 10.31.2022'!$AS$143,'Budget vs Actual 10.31.2022'!$AU$143,'Budget vs Actual 10.31.2022'!$M$144</definedName>
    <definedName name="QB_FORMULA_95" localSheetId="1" hidden="1">'Budget vs Actual 10.31.2022'!$O$144,'Budget vs Actual 10.31.2022'!$U$144,'Budget vs Actual 10.31.2022'!$W$144,'Budget vs Actual 10.31.2022'!$AC$144,'Budget vs Actual 10.31.2022'!$AE$144,'Budget vs Actual 10.31.2022'!$AK$144,'Budget vs Actual 10.31.2022'!$AM$144,'Budget vs Actual 10.31.2022'!$AO$144,'Budget vs Actual 10.31.2022'!$AQ$144,'Budget vs Actual 10.31.2022'!$AS$144,'Budget vs Actual 10.31.2022'!$AU$144,'Budget vs Actual 10.31.2022'!$M$145,'Budget vs Actual 10.31.2022'!$O$145,'Budget vs Actual 10.31.2022'!$U$145,'Budget vs Actual 10.31.2022'!$W$145,'Budget vs Actual 10.31.2022'!$AC$145</definedName>
    <definedName name="QB_FORMULA_96" localSheetId="1" hidden="1">'Budget vs Actual 10.31.2022'!$AE$145,'Budget vs Actual 10.31.2022'!$AK$145,'Budget vs Actual 10.31.2022'!$AM$145,'Budget vs Actual 10.31.2022'!$AO$145,'Budget vs Actual 10.31.2022'!$AQ$145,'Budget vs Actual 10.31.2022'!$AS$145,'Budget vs Actual 10.31.2022'!$AU$145,'Budget vs Actual 10.31.2022'!$I$146,'Budget vs Actual 10.31.2022'!$K$146,'Budget vs Actual 10.31.2022'!$M$146,'Budget vs Actual 10.31.2022'!$O$146,'Budget vs Actual 10.31.2022'!$Q$146,'Budget vs Actual 10.31.2022'!$S$146,'Budget vs Actual 10.31.2022'!$U$146,'Budget vs Actual 10.31.2022'!$W$146,'Budget vs Actual 10.31.2022'!$Y$146</definedName>
    <definedName name="QB_FORMULA_97" localSheetId="1" hidden="1">'Budget vs Actual 10.31.2022'!$AA$146,'Budget vs Actual 10.31.2022'!$AC$146,'Budget vs Actual 10.31.2022'!$AE$146,'Budget vs Actual 10.31.2022'!$AG$146,'Budget vs Actual 10.31.2022'!$AI$146,'Budget vs Actual 10.31.2022'!$AK$146,'Budget vs Actual 10.31.2022'!$AM$146,'Budget vs Actual 10.31.2022'!$AO$146,'Budget vs Actual 10.31.2022'!$AQ$146,'Budget vs Actual 10.31.2022'!$AS$146,'Budget vs Actual 10.31.2022'!$AU$146,'Budget vs Actual 10.31.2022'!$M$148,'Budget vs Actual 10.31.2022'!$O$148,'Budget vs Actual 10.31.2022'!$U$148,'Budget vs Actual 10.31.2022'!$W$148,'Budget vs Actual 10.31.2022'!$AC$148</definedName>
    <definedName name="QB_FORMULA_98" localSheetId="1" hidden="1">'Budget vs Actual 10.31.2022'!$AE$148,'Budget vs Actual 10.31.2022'!$AK$148,'Budget vs Actual 10.31.2022'!$AM$148,'Budget vs Actual 10.31.2022'!$AO$148,'Budget vs Actual 10.31.2022'!$AQ$148,'Budget vs Actual 10.31.2022'!$AS$148,'Budget vs Actual 10.31.2022'!$AU$148,'Budget vs Actual 10.31.2022'!$M$149,'Budget vs Actual 10.31.2022'!$O$149,'Budget vs Actual 10.31.2022'!$U$149,'Budget vs Actual 10.31.2022'!$W$149,'Budget vs Actual 10.31.2022'!$AC$149,'Budget vs Actual 10.31.2022'!$AE$149,'Budget vs Actual 10.31.2022'!$AK$149,'Budget vs Actual 10.31.2022'!$AM$149,'Budget vs Actual 10.31.2022'!$AO$149</definedName>
    <definedName name="QB_FORMULA_99" localSheetId="1" hidden="1">'Budget vs Actual 10.31.2022'!$AQ$149,'Budget vs Actual 10.31.2022'!$AS$149,'Budget vs Actual 10.31.2022'!$AU$149,'Budget vs Actual 10.31.2022'!$M$150,'Budget vs Actual 10.31.2022'!$O$150,'Budget vs Actual 10.31.2022'!$U$150,'Budget vs Actual 10.31.2022'!$W$150,'Budget vs Actual 10.31.2022'!$AC$150,'Budget vs Actual 10.31.2022'!$AE$150,'Budget vs Actual 10.31.2022'!$AK$150,'Budget vs Actual 10.31.2022'!$AM$150,'Budget vs Actual 10.31.2022'!$AO$150,'Budget vs Actual 10.31.2022'!$AQ$150,'Budget vs Actual 10.31.2022'!$AS$150,'Budget vs Actual 10.31.2022'!$AU$150,'Budget vs Actual 10.31.2022'!$M$151</definedName>
    <definedName name="QB_ROW_1" localSheetId="2" hidden="1">'Balance Sheet Prev Yr 10.31.202'!$A$3</definedName>
    <definedName name="QB_ROW_10031" localSheetId="2" hidden="1">'Balance Sheet Prev Yr 10.31.202'!$D$66</definedName>
    <definedName name="QB_ROW_1010" localSheetId="0" hidden="1">'AR Aging 10.31.2022'!$B$6</definedName>
    <definedName name="QB_ROW_1011" localSheetId="2" hidden="1">'Balance Sheet Prev Yr 10.31.202'!$B$4</definedName>
    <definedName name="QB_ROW_10220" localSheetId="0" hidden="1">'AR Aging 10.31.2022'!$C$16</definedName>
    <definedName name="QB_ROW_1028210" localSheetId="0" hidden="1">'AR Aging 10.31.2022'!$B$30</definedName>
    <definedName name="QB_ROW_10331" localSheetId="2" hidden="1">'Balance Sheet Prev Yr 10.31.202'!$D$68</definedName>
    <definedName name="QB_ROW_109250" localSheetId="1" hidden="1">'Budget vs Actual 10.31.2022'!$F$85</definedName>
    <definedName name="QB_ROW_11220" localSheetId="0" hidden="1">'AR Aging 10.31.2022'!$C$22</definedName>
    <definedName name="QB_ROW_12031" localSheetId="2" hidden="1">'Balance Sheet Prev Yr 10.31.202'!$D$69</definedName>
    <definedName name="QB_ROW_1220" localSheetId="0" hidden="1">'AR Aging 10.31.2022'!$C$8</definedName>
    <definedName name="QB_ROW_1220" localSheetId="2" hidden="1">'Balance Sheet Prev Yr 10.31.202'!$C$95</definedName>
    <definedName name="QB_ROW_12331" localSheetId="2" hidden="1">'Balance Sheet Prev Yr 10.31.202'!$D$91</definedName>
    <definedName name="QB_ROW_130040" localSheetId="1" hidden="1">'Budget vs Actual 10.31.2022'!$E$168</definedName>
    <definedName name="QB_ROW_130250" localSheetId="1" hidden="1">'Budget vs Actual 10.31.2022'!$F$172</definedName>
    <definedName name="QB_ROW_130340" localSheetId="1" hidden="1">'Budget vs Actual 10.31.2022'!$E$173</definedName>
    <definedName name="QB_ROW_1310" localSheetId="0" hidden="1">'AR Aging 10.31.2022'!$B$9</definedName>
    <definedName name="QB_ROW_1311" localSheetId="2" hidden="1">'Balance Sheet Prev Yr 10.31.202'!$B$22</definedName>
    <definedName name="QB_ROW_137040" localSheetId="1" hidden="1">'Budget vs Actual 10.31.2022'!$E$92</definedName>
    <definedName name="QB_ROW_137250" localSheetId="1" hidden="1">'Budget vs Actual 10.31.2022'!$F$101</definedName>
    <definedName name="QB_ROW_137340" localSheetId="1" hidden="1">'Budget vs Actual 10.31.2022'!$E$102</definedName>
    <definedName name="QB_ROW_139250" localSheetId="1" hidden="1">'Budget vs Actual 10.31.2022'!$F$98</definedName>
    <definedName name="QB_ROW_14010" localSheetId="0" hidden="1">'AR Aging 10.31.2022'!$B$24</definedName>
    <definedName name="QB_ROW_14011" localSheetId="2" hidden="1">'Balance Sheet Prev Yr 10.31.202'!$B$94</definedName>
    <definedName name="QB_ROW_140250" localSheetId="1" hidden="1">'Budget vs Actual 10.31.2022'!$F$95</definedName>
    <definedName name="QB_ROW_141250" localSheetId="1" hidden="1">'Budget vs Actual 10.31.2022'!$F$96</definedName>
    <definedName name="QB_ROW_142250" localSheetId="1" hidden="1">'Budget vs Actual 10.31.2022'!$F$93</definedName>
    <definedName name="QB_ROW_1428210" localSheetId="0" hidden="1">'AR Aging 10.31.2022'!$B$29</definedName>
    <definedName name="QB_ROW_14310" localSheetId="0" hidden="1">'AR Aging 10.31.2022'!$B$26</definedName>
    <definedName name="QB_ROW_14311" localSheetId="2" hidden="1">'Balance Sheet Prev Yr 10.31.202'!$B$100</definedName>
    <definedName name="QB_ROW_147050" localSheetId="1" hidden="1">'Budget vs Actual 10.31.2022'!$F$128</definedName>
    <definedName name="QB_ROW_1472210" localSheetId="0" hidden="1">'AR Aging 10.31.2022'!$B$18</definedName>
    <definedName name="QB_ROW_147260" localSheetId="1" hidden="1">'Budget vs Actual 10.31.2022'!$G$135</definedName>
    <definedName name="QB_ROW_147350" localSheetId="1" hidden="1">'Budget vs Actual 10.31.2022'!$F$136</definedName>
    <definedName name="QB_ROW_151040" localSheetId="1" hidden="1">'Budget vs Actual 10.31.2022'!$E$103</definedName>
    <definedName name="QB_ROW_151340" localSheetId="1" hidden="1">'Budget vs Actual 10.31.2022'!$E$119</definedName>
    <definedName name="QB_ROW_15210" localSheetId="0" hidden="1">'AR Aging 10.31.2022'!$B$28</definedName>
    <definedName name="QB_ROW_154250" localSheetId="1" hidden="1">'Budget vs Actual 10.31.2022'!$F$113</definedName>
    <definedName name="QB_ROW_155250" localSheetId="1" hidden="1">'Budget vs Actual 10.31.2022'!$F$114</definedName>
    <definedName name="QB_ROW_157250" localSheetId="1" hidden="1">'Budget vs Actual 10.31.2022'!$F$115</definedName>
    <definedName name="QB_ROW_158250" localSheetId="1" hidden="1">'Budget vs Actual 10.31.2022'!$F$117</definedName>
    <definedName name="QB_ROW_159250" localSheetId="1" hidden="1">'Budget vs Actual 10.31.2022'!$F$118</definedName>
    <definedName name="QB_ROW_161040" localSheetId="1" hidden="1">'Budget vs Actual 10.31.2022'!$E$147</definedName>
    <definedName name="QB_ROW_161340" localSheetId="1" hidden="1">'Budget vs Actual 10.31.2022'!$E$157</definedName>
    <definedName name="QB_ROW_16210" localSheetId="0" hidden="1">'AR Aging 10.31.2022'!$B$27</definedName>
    <definedName name="QB_ROW_162250" localSheetId="1" hidden="1">'Budget vs Actual 10.31.2022'!$F$152</definedName>
    <definedName name="QB_ROW_163250" localSheetId="1" hidden="1">'Budget vs Actual 10.31.2022'!$F$155</definedName>
    <definedName name="QB_ROW_168040" localSheetId="1" hidden="1">'Budget vs Actual 10.31.2022'!$E$139</definedName>
    <definedName name="QB_ROW_168250" localSheetId="1" hidden="1">'Budget vs Actual 10.31.2022'!$F$145</definedName>
    <definedName name="QB_ROW_168340" localSheetId="1" hidden="1">'Budget vs Actual 10.31.2022'!$E$146</definedName>
    <definedName name="QB_ROW_170250" localSheetId="1" hidden="1">'Budget vs Actual 10.31.2022'!$F$142</definedName>
    <definedName name="QB_ROW_17221" localSheetId="2" hidden="1">'Balance Sheet Prev Yr 10.31.202'!$C$99</definedName>
    <definedName name="QB_ROW_17330" localSheetId="2" hidden="1">'Balance Sheet Prev Yr 10.31.202'!$D$18</definedName>
    <definedName name="QB_ROW_174040" localSheetId="1" hidden="1">'Budget vs Actual 10.31.2022'!$E$159</definedName>
    <definedName name="QB_ROW_174250" localSheetId="1" hidden="1">'Budget vs Actual 10.31.2022'!$F$166</definedName>
    <definedName name="QB_ROW_174340" localSheetId="1" hidden="1">'Budget vs Actual 10.31.2022'!$E$167</definedName>
    <definedName name="QB_ROW_176250" localSheetId="1" hidden="1">'Budget vs Actual 10.31.2022'!$F$126</definedName>
    <definedName name="QB_ROW_177250" localSheetId="1" hidden="1">'Budget vs Actual 10.31.2022'!$F$127</definedName>
    <definedName name="QB_ROW_178250" localSheetId="1" hidden="1">'Budget vs Actual 10.31.2022'!$F$143</definedName>
    <definedName name="QB_ROW_181250" localSheetId="1" hidden="1">'Budget vs Actual 10.31.2022'!$F$122</definedName>
    <definedName name="QB_ROW_18301" localSheetId="1" hidden="1">'Budget vs Actual 10.31.2022'!$A$182</definedName>
    <definedName name="QB_ROW_183250" localSheetId="1" hidden="1">'Budget vs Actual 10.31.2022'!$F$165</definedName>
    <definedName name="QB_ROW_19011" localSheetId="1" hidden="1">'Budget vs Actual 10.31.2022'!$B$3</definedName>
    <definedName name="QB_ROW_19311" localSheetId="1" hidden="1">'Budget vs Actual 10.31.2022'!$B$176</definedName>
    <definedName name="QB_ROW_194330" localSheetId="1" hidden="1">'Budget vs Actual 10.31.2022'!$D$179</definedName>
    <definedName name="QB_ROW_20031" localSheetId="1" hidden="1">'Budget vs Actual 10.31.2022'!$D$4</definedName>
    <definedName name="QB_ROW_2021" localSheetId="2" hidden="1">'Balance Sheet Prev Yr 10.31.202'!$C$5</definedName>
    <definedName name="QB_ROW_20331" localSheetId="1" hidden="1">'Budget vs Actual 10.31.2022'!$D$88</definedName>
    <definedName name="QB_ROW_204230" localSheetId="2" hidden="1">'Balance Sheet Prev Yr 10.31.202'!$D$38</definedName>
    <definedName name="QB_ROW_205230" localSheetId="2" hidden="1">'Balance Sheet Prev Yr 10.31.202'!$D$34</definedName>
    <definedName name="QB_ROW_206230" localSheetId="2" hidden="1">'Balance Sheet Prev Yr 10.31.202'!$D$55</definedName>
    <definedName name="QB_ROW_208230" localSheetId="2" hidden="1">'Balance Sheet Prev Yr 10.31.202'!$D$40</definedName>
    <definedName name="QB_ROW_209230" localSheetId="2" hidden="1">'Balance Sheet Prev Yr 10.31.202'!$D$41</definedName>
    <definedName name="QB_ROW_210230" localSheetId="2" hidden="1">'Balance Sheet Prev Yr 10.31.202'!$D$42</definedName>
    <definedName name="QB_ROW_21031" localSheetId="1" hidden="1">'Budget vs Actual 10.31.2022'!$D$90</definedName>
    <definedName name="QB_ROW_211230" localSheetId="2" hidden="1">'Balance Sheet Prev Yr 10.31.202'!$D$43</definedName>
    <definedName name="QB_ROW_21331" localSheetId="1" hidden="1">'Budget vs Actual 10.31.2022'!$D$175</definedName>
    <definedName name="QB_ROW_217250" localSheetId="2" hidden="1">'Balance Sheet Prev Yr 10.31.202'!$F$76</definedName>
    <definedName name="QB_ROW_218250" localSheetId="2" hidden="1">'Balance Sheet Prev Yr 10.31.202'!$F$77</definedName>
    <definedName name="QB_ROW_219250" localSheetId="2" hidden="1">'Balance Sheet Prev Yr 10.31.202'!$F$78</definedName>
    <definedName name="QB_ROW_22011" localSheetId="1" hidden="1">'Budget vs Actual 10.31.2022'!$B$177</definedName>
    <definedName name="QB_ROW_220250" localSheetId="1" hidden="1">'Budget vs Actual 10.31.2022'!$F$94</definedName>
    <definedName name="QB_ROW_221250" localSheetId="1" hidden="1">'Budget vs Actual 10.31.2022'!$F$97</definedName>
    <definedName name="QB_ROW_222250" localSheetId="1" hidden="1">'Budget vs Actual 10.31.2022'!$F$99</definedName>
    <definedName name="QB_ROW_22230" localSheetId="2" hidden="1">'Balance Sheet Prev Yr 10.31.202'!$D$19</definedName>
    <definedName name="QB_ROW_22311" localSheetId="1" hidden="1">'Budget vs Actual 10.31.2022'!$B$181</definedName>
    <definedName name="QB_ROW_2240" localSheetId="1" hidden="1">'Budget vs Actual 10.31.2022'!$E$91</definedName>
    <definedName name="QB_ROW_224250" localSheetId="1" hidden="1">'Budget vs Actual 10.31.2022'!$F$116</definedName>
    <definedName name="QB_ROW_225040" localSheetId="1" hidden="1">'Budget vs Actual 10.31.2022'!$E$120</definedName>
    <definedName name="QB_ROW_225340" localSheetId="1" hidden="1">'Budget vs Actual 10.31.2022'!$E$138</definedName>
    <definedName name="QB_ROW_228250" localSheetId="1" hidden="1">'Budget vs Actual 10.31.2022'!$F$112</definedName>
    <definedName name="QB_ROW_229250" localSheetId="1" hidden="1">'Budget vs Actual 10.31.2022'!$F$123</definedName>
    <definedName name="QB_ROW_230250" localSheetId="1" hidden="1">'Budget vs Actual 10.31.2022'!$F$124</definedName>
    <definedName name="QB_ROW_231260" localSheetId="1" hidden="1">'Budget vs Actual 10.31.2022'!$G$39</definedName>
    <definedName name="QB_ROW_2321" localSheetId="2" hidden="1">'Balance Sheet Prev Yr 10.31.202'!$C$12</definedName>
    <definedName name="QB_ROW_232250" localSheetId="1" hidden="1">'Budget vs Actual 10.31.2022'!$F$137</definedName>
    <definedName name="QB_ROW_23230" localSheetId="2" hidden="1">'Balance Sheet Prev Yr 10.31.202'!$D$20</definedName>
    <definedName name="QB_ROW_233240" localSheetId="1" hidden="1">'Budget vs Actual 10.31.2022'!$E$158</definedName>
    <definedName name="QB_ROW_234240" localSheetId="1" hidden="1">'Budget vs Actual 10.31.2022'!$E$174</definedName>
    <definedName name="QB_ROW_235250" localSheetId="1" hidden="1">'Budget vs Actual 10.31.2022'!$F$163</definedName>
    <definedName name="QB_ROW_237260" localSheetId="1" hidden="1">'Budget vs Actual 10.31.2022'!$G$38</definedName>
    <definedName name="QB_ROW_24021" localSheetId="1" hidden="1">'Budget vs Actual 10.31.2022'!$C$178</definedName>
    <definedName name="QB_ROW_240250" localSheetId="2" hidden="1">'Balance Sheet Prev Yr 10.31.202'!$F$75</definedName>
    <definedName name="QB_ROW_241250" localSheetId="1" hidden="1">'Budget vs Actual 10.31.2022'!$F$161</definedName>
    <definedName name="QB_ROW_242250" localSheetId="2" hidden="1">'Balance Sheet Prev Yr 10.31.202'!$F$81</definedName>
    <definedName name="QB_ROW_24321" localSheetId="1" hidden="1">'Budget vs Actual 10.31.2022'!$C$180</definedName>
    <definedName name="QB_ROW_244250" localSheetId="1" hidden="1">'Budget vs Actual 10.31.2022'!$F$125</definedName>
    <definedName name="QB_ROW_2457210" localSheetId="0" hidden="1">'AR Aging 10.31.2022'!$B$3</definedName>
    <definedName name="QB_ROW_250250" localSheetId="1" hidden="1">'Budget vs Actual 10.31.2022'!$F$156</definedName>
    <definedName name="QB_ROW_263230" localSheetId="2" hidden="1">'Balance Sheet Prev Yr 10.31.202'!$D$46</definedName>
    <definedName name="QB_ROW_280210" localSheetId="0" hidden="1">'AR Aging 10.31.2022'!#REF!</definedName>
    <definedName name="QB_ROW_288240" localSheetId="2" hidden="1">'Balance Sheet Prev Yr 10.31.202'!$E$87</definedName>
    <definedName name="QB_ROW_290240" localSheetId="2" hidden="1">'Balance Sheet Prev Yr 10.31.202'!$E$88</definedName>
    <definedName name="QB_ROW_2909210" localSheetId="0" hidden="1">'AR Aging 10.31.2022'!$B$2</definedName>
    <definedName name="QB_ROW_2921210" localSheetId="0" hidden="1">'AR Aging 10.31.2022'!#REF!</definedName>
    <definedName name="QB_ROW_292240" localSheetId="2" hidden="1">'Balance Sheet Prev Yr 10.31.202'!$E$89</definedName>
    <definedName name="QB_ROW_29230" localSheetId="2" hidden="1">'Balance Sheet Prev Yr 10.31.202'!$D$31</definedName>
    <definedName name="QB_ROW_294250" localSheetId="1" hidden="1">'Budget vs Actual 10.31.2022'!$F$86</definedName>
    <definedName name="QB_ROW_2951210" localSheetId="0" hidden="1">'AR Aging 10.31.2022'!$B$13</definedName>
    <definedName name="QB_ROW_296250" localSheetId="1" hidden="1">'Budget vs Actual 10.31.2022'!$F$144</definedName>
    <definedName name="QB_ROW_2969210" localSheetId="0" hidden="1">'AR Aging 10.31.2022'!$B$11</definedName>
    <definedName name="QB_ROW_297230" localSheetId="2" hidden="1">'Balance Sheet Prev Yr 10.31.202'!$D$44</definedName>
    <definedName name="QB_ROW_3003220" localSheetId="0" hidden="1">'AR Aging 10.31.2022'!$C$25</definedName>
    <definedName name="QB_ROW_301" localSheetId="2" hidden="1">'Balance Sheet Prev Yr 10.31.202'!$A$62</definedName>
    <definedName name="QB_ROW_3021" localSheetId="2" hidden="1">'Balance Sheet Prev Yr 10.31.202'!$C$13</definedName>
    <definedName name="QB_ROW_30230" localSheetId="2" hidden="1">'Balance Sheet Prev Yr 10.31.202'!$D$32</definedName>
    <definedName name="QB_ROW_3040" localSheetId="2" hidden="1">'Balance Sheet Prev Yr 10.31.202'!$E$73</definedName>
    <definedName name="QB_ROW_305060" localSheetId="1" hidden="1">'Budget vs Actual 10.31.2022'!$G$58</definedName>
    <definedName name="QB_ROW_305270" localSheetId="1" hidden="1">'Budget vs Actual 10.31.2022'!$H$66</definedName>
    <definedName name="QB_ROW_305360" localSheetId="1" hidden="1">'Budget vs Actual 10.31.2022'!$G$67</definedName>
    <definedName name="QB_ROW_3054220" localSheetId="0" hidden="1">'AR Aging 10.31.2022'!$C$7</definedName>
    <definedName name="QB_ROW_306270" localSheetId="1" hidden="1">'Budget vs Actual 10.31.2022'!$H$12</definedName>
    <definedName name="QB_ROW_307270" localSheetId="1" hidden="1">'Budget vs Actual 10.31.2022'!$H$11</definedName>
    <definedName name="QB_ROW_308270" localSheetId="1" hidden="1">'Budget vs Actual 10.31.2022'!$H$10</definedName>
    <definedName name="QB_ROW_31230" localSheetId="2" hidden="1">'Balance Sheet Prev Yr 10.31.202'!$D$33</definedName>
    <definedName name="QB_ROW_31301" localSheetId="0" hidden="1">'AR Aging 10.31.2022'!$A$31</definedName>
    <definedName name="QB_ROW_3144210" localSheetId="0" hidden="1">'AR Aging 10.31.2022'!$B$4</definedName>
    <definedName name="QB_ROW_3161210" localSheetId="0" hidden="1">'AR Aging 10.31.2022'!$B$5</definedName>
    <definedName name="QB_ROW_319340" localSheetId="2" hidden="1">'Balance Sheet Prev Yr 10.31.202'!$E$90</definedName>
    <definedName name="QB_ROW_32230" localSheetId="2" hidden="1">'Balance Sheet Prev Yr 10.31.202'!$D$37</definedName>
    <definedName name="QB_ROW_323260" localSheetId="1" hidden="1">'Budget vs Actual 10.31.2022'!$G$109</definedName>
    <definedName name="QB_ROW_3234210" localSheetId="0" hidden="1">'AR Aging 10.31.2022'!$B$10</definedName>
    <definedName name="QB_ROW_3238210" localSheetId="0" hidden="1">'AR Aging 10.31.2022'!$B$20</definedName>
    <definedName name="QB_ROW_324230" localSheetId="2" hidden="1">'Balance Sheet Prev Yr 10.31.202'!$D$45</definedName>
    <definedName name="QB_ROW_3250" localSheetId="2" hidden="1">'Balance Sheet Prev Yr 10.31.202'!$F$84</definedName>
    <definedName name="QB_ROW_326250" localSheetId="1" hidden="1">'Budget vs Actual 10.31.2022'!$F$162</definedName>
    <definedName name="QB_ROW_327230" localSheetId="2" hidden="1">'Balance Sheet Prev Yr 10.31.202'!$D$36</definedName>
    <definedName name="QB_ROW_328230" localSheetId="2" hidden="1">'Balance Sheet Prev Yr 10.31.202'!$D$35</definedName>
    <definedName name="QB_ROW_329260" localSheetId="1" hidden="1">'Budget vs Actual 10.31.2022'!$G$107</definedName>
    <definedName name="QB_ROW_332020" localSheetId="2" hidden="1">'Balance Sheet Prev Yr 10.31.202'!$C$24</definedName>
    <definedName name="QB_ROW_3321" localSheetId="2" hidden="1">'Balance Sheet Prev Yr 10.31.202'!$C$15</definedName>
    <definedName name="QB_ROW_332230" localSheetId="2" hidden="1">'Balance Sheet Prev Yr 10.31.202'!$D$47</definedName>
    <definedName name="QB_ROW_33230" localSheetId="2" hidden="1">'Balance Sheet Prev Yr 10.31.202'!$D$39</definedName>
    <definedName name="QB_ROW_332320" localSheetId="2" hidden="1">'Balance Sheet Prev Yr 10.31.202'!$C$48</definedName>
    <definedName name="QB_ROW_333020" localSheetId="2" hidden="1">'Balance Sheet Prev Yr 10.31.202'!$C$49</definedName>
    <definedName name="QB_ROW_333320" localSheetId="2" hidden="1">'Balance Sheet Prev Yr 10.31.202'!$C$57</definedName>
    <definedName name="QB_ROW_3340" localSheetId="2" hidden="1">'Balance Sheet Prev Yr 10.31.202'!$E$85</definedName>
    <definedName name="QB_ROW_337250" localSheetId="1" hidden="1">'Budget vs Actual 10.31.2022'!$F$164</definedName>
    <definedName name="QB_ROW_3377210" localSheetId="0" hidden="1">'AR Aging 10.31.2022'!$B$19</definedName>
    <definedName name="QB_ROW_338250" localSheetId="2" hidden="1">'Balance Sheet Prev Yr 10.31.202'!$F$82</definedName>
    <definedName name="QB_ROW_3385210" localSheetId="0" hidden="1">'AR Aging 10.31.2022'!#REF!</definedName>
    <definedName name="QB_ROW_3399210" localSheetId="0" hidden="1">'AR Aging 10.31.2022'!$B$12</definedName>
    <definedName name="QB_ROW_340250" localSheetId="2" hidden="1">'Balance Sheet Prev Yr 10.31.202'!$F$79</definedName>
    <definedName name="QB_ROW_341250" localSheetId="2" hidden="1">'Balance Sheet Prev Yr 10.31.202'!$F$80</definedName>
    <definedName name="QB_ROW_342250" localSheetId="2" hidden="1">'Balance Sheet Prev Yr 10.31.202'!$F$83</definedName>
    <definedName name="QB_ROW_349230" localSheetId="2" hidden="1">'Balance Sheet Prev Yr 10.31.202'!$D$6</definedName>
    <definedName name="QB_ROW_350230" localSheetId="2" hidden="1">'Balance Sheet Prev Yr 10.31.202'!$D$7</definedName>
    <definedName name="QB_ROW_35230" localSheetId="2" hidden="1">'Balance Sheet Prev Yr 10.31.202'!$D$52</definedName>
    <definedName name="QB_ROW_354250" localSheetId="1" hidden="1">'Budget vs Actual 10.31.2022'!$F$171</definedName>
    <definedName name="QB_ROW_356230" localSheetId="2" hidden="1">'Balance Sheet Prev Yr 10.31.202'!$D$28</definedName>
    <definedName name="QB_ROW_357230" localSheetId="2" hidden="1">'Balance Sheet Prev Yr 10.31.202'!$D$9</definedName>
    <definedName name="QB_ROW_359250" localSheetId="1" hidden="1">'Budget vs Actual 10.31.2022'!$F$141</definedName>
    <definedName name="QB_ROW_36230" localSheetId="2" hidden="1">'Balance Sheet Prev Yr 10.31.202'!$D$53</definedName>
    <definedName name="QB_ROW_365260" localSheetId="1" hidden="1">'Budget vs Actual 10.31.2022'!$G$108</definedName>
    <definedName name="QB_ROW_366260" localSheetId="1" hidden="1">'Budget vs Actual 10.31.2022'!$G$23</definedName>
    <definedName name="QB_ROW_370240" localSheetId="1" hidden="1">'Budget vs Actual 10.31.2022'!$E$6</definedName>
    <definedName name="QB_ROW_372230" localSheetId="2" hidden="1">'Balance Sheet Prev Yr 10.31.202'!$D$10</definedName>
    <definedName name="QB_ROW_37230" localSheetId="2" hidden="1">'Balance Sheet Prev Yr 10.31.202'!$D$54</definedName>
    <definedName name="QB_ROW_375230" localSheetId="2" hidden="1">'Balance Sheet Prev Yr 10.31.202'!$D$29</definedName>
    <definedName name="QB_ROW_376250" localSheetId="1" hidden="1">'Budget vs Actual 10.31.2022'!$F$170</definedName>
    <definedName name="QB_ROW_379230" localSheetId="2" hidden="1">'Balance Sheet Prev Yr 10.31.202'!$D$30</definedName>
    <definedName name="QB_ROW_381230" localSheetId="2" hidden="1">'Balance Sheet Prev Yr 10.31.202'!$D$27</definedName>
    <definedName name="QB_ROW_382230" localSheetId="2" hidden="1">'Balance Sheet Prev Yr 10.31.202'!$D$51</definedName>
    <definedName name="QB_ROW_38230" localSheetId="2" hidden="1">'Balance Sheet Prev Yr 10.31.202'!$D$56</definedName>
    <definedName name="QB_ROW_383230" localSheetId="2" hidden="1">'Balance Sheet Prev Yr 10.31.202'!$D$50</definedName>
    <definedName name="QB_ROW_387240" localSheetId="1" hidden="1">'Budget vs Actual 10.31.2022'!$E$5</definedName>
    <definedName name="QB_ROW_394250" localSheetId="1" hidden="1">'Budget vs Actual 10.31.2022'!$F$100</definedName>
    <definedName name="QB_ROW_396250" localSheetId="1" hidden="1">'Budget vs Actual 10.31.2022'!$F$153</definedName>
    <definedName name="QB_ROW_397250" localSheetId="1" hidden="1">'Budget vs Actual 10.31.2022'!$F$154</definedName>
    <definedName name="QB_ROW_398060" localSheetId="1" hidden="1">'Budget vs Actual 10.31.2022'!$G$40</definedName>
    <definedName name="QB_ROW_398360" localSheetId="1" hidden="1">'Budget vs Actual 10.31.2022'!$G$43</definedName>
    <definedName name="QB_ROW_399270" localSheetId="1" hidden="1">'Budget vs Actual 10.31.2022'!$H$41</definedName>
    <definedName name="QB_ROW_4021" localSheetId="2" hidden="1">'Balance Sheet Prev Yr 10.31.202'!$C$16</definedName>
    <definedName name="QB_ROW_404250" localSheetId="1" hidden="1">'Budget vs Actual 10.31.2022'!$F$140</definedName>
    <definedName name="QB_ROW_405050" localSheetId="1" hidden="1">'Budget vs Actual 10.31.2022'!$F$106</definedName>
    <definedName name="QB_ROW_405260" localSheetId="1" hidden="1">'Budget vs Actual 10.31.2022'!$G$110</definedName>
    <definedName name="QB_ROW_405350" localSheetId="1" hidden="1">'Budget vs Actual 10.31.2022'!$F$111</definedName>
    <definedName name="QB_ROW_406250" localSheetId="1" hidden="1">'Budget vs Actual 10.31.2022'!$F$151</definedName>
    <definedName name="QB_ROW_407060" localSheetId="1" hidden="1">'Budget vs Actual 10.31.2022'!$G$16</definedName>
    <definedName name="QB_ROW_407360" localSheetId="1" hidden="1">'Budget vs Actual 10.31.2022'!$G$22</definedName>
    <definedName name="QB_ROW_412060" localSheetId="1" hidden="1">'Budget vs Actual 10.31.2022'!$G$24</definedName>
    <definedName name="QB_ROW_412270" localSheetId="1" hidden="1">'Budget vs Actual 10.31.2022'!$H$29</definedName>
    <definedName name="QB_ROW_412360" localSheetId="1" hidden="1">'Budget vs Actual 10.31.2022'!$G$30</definedName>
    <definedName name="QB_ROW_414270" localSheetId="1" hidden="1">'Budget vs Actual 10.31.2022'!$H$27</definedName>
    <definedName name="QB_ROW_415060" localSheetId="1" hidden="1">'Budget vs Actual 10.31.2022'!$G$44</definedName>
    <definedName name="QB_ROW_415270" localSheetId="1" hidden="1">'Budget vs Actual 10.31.2022'!$H$56</definedName>
    <definedName name="QB_ROW_415360" localSheetId="1" hidden="1">'Budget vs Actual 10.31.2022'!$G$57</definedName>
    <definedName name="QB_ROW_420230" localSheetId="2" hidden="1">'Balance Sheet Prev Yr 10.31.202'!$D$17</definedName>
    <definedName name="QB_ROW_422060" localSheetId="1" hidden="1">'Budget vs Actual 10.31.2022'!$G$31</definedName>
    <definedName name="QB_ROW_422270" localSheetId="1" hidden="1">'Budget vs Actual 10.31.2022'!$H$36</definedName>
    <definedName name="QB_ROW_422360" localSheetId="1" hidden="1">'Budget vs Actual 10.31.2022'!$G$37</definedName>
    <definedName name="QB_ROW_424270" localSheetId="1" hidden="1">'Budget vs Actual 10.31.2022'!$H$35</definedName>
    <definedName name="QB_ROW_427270" localSheetId="1" hidden="1">'Budget vs Actual 10.31.2022'!$H$21</definedName>
    <definedName name="QB_ROW_428270" localSheetId="1" hidden="1">'Budget vs Actual 10.31.2022'!$H$20</definedName>
    <definedName name="QB_ROW_429270" localSheetId="1" hidden="1">'Budget vs Actual 10.31.2022'!$H$19</definedName>
    <definedName name="QB_ROW_430270" localSheetId="1" hidden="1">'Budget vs Actual 10.31.2022'!$H$18</definedName>
    <definedName name="QB_ROW_4321" localSheetId="2" hidden="1">'Balance Sheet Prev Yr 10.31.202'!$C$21</definedName>
    <definedName name="QB_ROW_432270" localSheetId="1" hidden="1">'Budget vs Actual 10.31.2022'!$H$52</definedName>
    <definedName name="QB_ROW_43240" localSheetId="2" hidden="1">'Balance Sheet Prev Yr 10.31.202'!$E$67</definedName>
    <definedName name="QB_ROW_436250" localSheetId="1" hidden="1">'Budget vs Actual 10.31.2022'!$F$105</definedName>
    <definedName name="QB_ROW_437260" localSheetId="1" hidden="1">'Budget vs Actual 10.31.2022'!$G$130</definedName>
    <definedName name="QB_ROW_438260" localSheetId="1" hidden="1">'Budget vs Actual 10.31.2022'!$G$131</definedName>
    <definedName name="QB_ROW_439260" localSheetId="1" hidden="1">'Budget vs Actual 10.31.2022'!$G$132</definedName>
    <definedName name="QB_ROW_440260" localSheetId="1" hidden="1">'Budget vs Actual 10.31.2022'!$G$133</definedName>
    <definedName name="QB_ROW_441260" localSheetId="1" hidden="1">'Budget vs Actual 10.31.2022'!$G$134</definedName>
    <definedName name="QB_ROW_443230" localSheetId="2" hidden="1">'Balance Sheet Prev Yr 10.31.202'!$D$26</definedName>
    <definedName name="QB_ROW_444230" localSheetId="2" hidden="1">'Balance Sheet Prev Yr 10.31.202'!$D$25</definedName>
    <definedName name="QB_ROW_449220" localSheetId="2" hidden="1">'Balance Sheet Prev Yr 10.31.202'!$C$60</definedName>
    <definedName name="QB_ROW_460250" localSheetId="1" hidden="1">'Budget vs Actual 10.31.2022'!$F$84</definedName>
    <definedName name="QB_ROW_464250" localSheetId="1" hidden="1">'Budget vs Actual 10.31.2022'!$F$160</definedName>
    <definedName name="QB_ROW_469250" localSheetId="1" hidden="1">'Budget vs Actual 10.31.2022'!$F$150</definedName>
    <definedName name="QB_ROW_471270" localSheetId="1" hidden="1">'Budget vs Actual 10.31.2022'!$H$28</definedName>
    <definedName name="QB_ROW_472270" localSheetId="1" hidden="1">'Budget vs Actual 10.31.2022'!$H$34</definedName>
    <definedName name="QB_ROW_47240" localSheetId="2" hidden="1">'Balance Sheet Prev Yr 10.31.202'!$E$86</definedName>
    <definedName name="QB_ROW_474270" localSheetId="1" hidden="1">'Budget vs Actual 10.31.2022'!$H$17</definedName>
    <definedName name="QB_ROW_475270" localSheetId="1" hidden="1">'Budget vs Actual 10.31.2022'!$H$55</definedName>
    <definedName name="QB_ROW_476270" localSheetId="1" hidden="1">'Budget vs Actual 10.31.2022'!$H$54</definedName>
    <definedName name="QB_ROW_477270" localSheetId="1" hidden="1">'Budget vs Actual 10.31.2022'!$H$53</definedName>
    <definedName name="QB_ROW_478240" localSheetId="2" hidden="1">'Balance Sheet Prev Yr 10.31.202'!$E$72</definedName>
    <definedName name="QB_ROW_480270" localSheetId="1" hidden="1">'Budget vs Actual 10.31.2022'!$H$42</definedName>
    <definedName name="QB_ROW_481260" localSheetId="1" hidden="1">'Budget vs Actual 10.31.2022'!$G$73</definedName>
    <definedName name="QB_ROW_482240" localSheetId="2" hidden="1">'Balance Sheet Prev Yr 10.31.202'!$E$71</definedName>
    <definedName name="QB_ROW_483240" localSheetId="2" hidden="1">'Balance Sheet Prev Yr 10.31.202'!$E$70</definedName>
    <definedName name="QB_ROW_486250" localSheetId="1" hidden="1">'Budget vs Actual 10.31.2022'!$F$121</definedName>
    <definedName name="QB_ROW_489270" localSheetId="1" hidden="1">'Budget vs Actual 10.31.2022'!$H$65</definedName>
    <definedName name="QB_ROW_490270" localSheetId="1" hidden="1">'Budget vs Actual 10.31.2022'!$H$64</definedName>
    <definedName name="QB_ROW_491270" localSheetId="1" hidden="1">'Budget vs Actual 10.31.2022'!$H$51</definedName>
    <definedName name="QB_ROW_492270" localSheetId="1" hidden="1">'Budget vs Actual 10.31.2022'!$H$50</definedName>
    <definedName name="QB_ROW_493250" localSheetId="1" hidden="1">'Budget vs Actual 10.31.2022'!$F$149</definedName>
    <definedName name="QB_ROW_494250" localSheetId="1" hidden="1">'Budget vs Actual 10.31.2022'!$F$148</definedName>
    <definedName name="QB_ROW_495260" localSheetId="1" hidden="1">'Budget vs Actual 10.31.2022'!$G$129</definedName>
    <definedName name="QB_ROW_496260" localSheetId="1" hidden="1">'Budget vs Actual 10.31.2022'!$G$72</definedName>
    <definedName name="QB_ROW_497270" localSheetId="1" hidden="1">'Budget vs Actual 10.31.2022'!$H$49</definedName>
    <definedName name="QB_ROW_498270" localSheetId="1" hidden="1">'Budget vs Actual 10.31.2022'!$H$33</definedName>
    <definedName name="QB_ROW_499270" localSheetId="1" hidden="1">'Budget vs Actual 10.31.2022'!$H$26</definedName>
    <definedName name="QB_ROW_500270" localSheetId="1" hidden="1">'Budget vs Actual 10.31.2022'!$H$48</definedName>
    <definedName name="QB_ROW_5011" localSheetId="2" hidden="1">'Balance Sheet Prev Yr 10.31.202'!$B$23</definedName>
    <definedName name="QB_ROW_501270" localSheetId="1" hidden="1">'Budget vs Actual 10.31.2022'!$H$47</definedName>
    <definedName name="QB_ROW_502270" localSheetId="1" hidden="1">'Budget vs Actual 10.31.2022'!$H$46</definedName>
    <definedName name="QB_ROW_503270" localSheetId="1" hidden="1">'Budget vs Actual 10.31.2022'!$H$45</definedName>
    <definedName name="QB_ROW_504250" localSheetId="1" hidden="1">'Budget vs Actual 10.31.2022'!$F$104</definedName>
    <definedName name="QB_ROW_505010" localSheetId="0" hidden="1">'AR Aging 10.31.2022'!$B$21</definedName>
    <definedName name="QB_ROW_505310" localSheetId="0" hidden="1">'AR Aging 10.31.2022'!$B$23</definedName>
    <definedName name="QB_ROW_506270" localSheetId="1" hidden="1">'Budget vs Actual 10.31.2022'!$H$63</definedName>
    <definedName name="QB_ROW_508270" localSheetId="1" hidden="1">'Budget vs Actual 10.31.2022'!$H$60</definedName>
    <definedName name="QB_ROW_509270" localSheetId="1" hidden="1">'Budget vs Actual 10.31.2022'!$H$13</definedName>
    <definedName name="QB_ROW_510250" localSheetId="2" hidden="1">'Balance Sheet Prev Yr 10.31.202'!$F$74</definedName>
    <definedName name="QB_ROW_511270" localSheetId="1" hidden="1">'Budget vs Actual 10.31.2022'!$H$62</definedName>
    <definedName name="QB_ROW_513270" localSheetId="1" hidden="1">'Budget vs Actual 10.31.2022'!$H$61</definedName>
    <definedName name="QB_ROW_514270" localSheetId="1" hidden="1">'Budget vs Actual 10.31.2022'!$H$14</definedName>
    <definedName name="QB_ROW_515060" localSheetId="1" hidden="1">'Budget vs Actual 10.31.2022'!$G$9</definedName>
    <definedName name="QB_ROW_515360" localSheetId="1" hidden="1">'Budget vs Actual 10.31.2022'!$G$15</definedName>
    <definedName name="QB_ROW_516270" localSheetId="1" hidden="1">'Budget vs Actual 10.31.2022'!$H$25</definedName>
    <definedName name="QB_ROW_517270" localSheetId="1" hidden="1">'Budget vs Actual 10.31.2022'!$H$32</definedName>
    <definedName name="QB_ROW_521250" localSheetId="1" hidden="1">'Budget vs Actual 10.31.2022'!$F$169</definedName>
    <definedName name="QB_ROW_522260" localSheetId="1" hidden="1">'Budget vs Actual 10.31.2022'!$G$71</definedName>
    <definedName name="QB_ROW_523270" localSheetId="1" hidden="1">'Budget vs Actual 10.31.2022'!$H$59</definedName>
    <definedName name="QB_ROW_524260" localSheetId="1" hidden="1">'Budget vs Actual 10.31.2022'!$G$70</definedName>
    <definedName name="QB_ROW_5311" localSheetId="2" hidden="1">'Balance Sheet Prev Yr 10.31.202'!$B$58</definedName>
    <definedName name="QB_ROW_6011" localSheetId="2" hidden="1">'Balance Sheet Prev Yr 10.31.202'!$B$59</definedName>
    <definedName name="QB_ROW_6311" localSheetId="2" hidden="1">'Balance Sheet Prev Yr 10.31.202'!$B$61</definedName>
    <definedName name="QB_ROW_69020" localSheetId="2" hidden="1">'Balance Sheet Prev Yr 10.31.202'!$C$96</definedName>
    <definedName name="QB_ROW_69320" localSheetId="2" hidden="1">'Balance Sheet Prev Yr 10.31.202'!$C$98</definedName>
    <definedName name="QB_ROW_7001" localSheetId="2" hidden="1">'Balance Sheet Prev Yr 10.31.202'!$A$63</definedName>
    <definedName name="QB_ROW_71230" localSheetId="2" hidden="1">'Balance Sheet Prev Yr 10.31.202'!$D$97</definedName>
    <definedName name="QB_ROW_7230" localSheetId="2" hidden="1">'Balance Sheet Prev Yr 10.31.202'!$D$11</definedName>
    <definedName name="QB_ROW_7301" localSheetId="2" hidden="1">'Balance Sheet Prev Yr 10.31.202'!$A$101</definedName>
    <definedName name="QB_ROW_74040" localSheetId="1" hidden="1">'Budget vs Actual 10.31.2022'!$E$7</definedName>
    <definedName name="QB_ROW_74340" localSheetId="1" hidden="1">'Budget vs Actual 10.31.2022'!$E$82</definedName>
    <definedName name="QB_ROW_75250" localSheetId="1" hidden="1">'Budget vs Actual 10.31.2022'!$F$80</definedName>
    <definedName name="QB_ROW_76250" localSheetId="1" hidden="1">'Budget vs Actual 10.31.2022'!$F$81</definedName>
    <definedName name="QB_ROW_8010" localSheetId="0" hidden="1">'AR Aging 10.31.2022'!$B$14</definedName>
    <definedName name="QB_ROW_8011" localSheetId="2" hidden="1">'Balance Sheet Prev Yr 10.31.202'!$B$64</definedName>
    <definedName name="QB_ROW_8230" localSheetId="2" hidden="1">'Balance Sheet Prev Yr 10.31.202'!$D$8</definedName>
    <definedName name="QB_ROW_8310" localSheetId="0" hidden="1">'AR Aging 10.31.2022'!$B$17</definedName>
    <definedName name="QB_ROW_8311" localSheetId="2" hidden="1">'Balance Sheet Prev Yr 10.31.202'!$B$93</definedName>
    <definedName name="QB_ROW_85050" localSheetId="1" hidden="1">'Budget vs Actual 10.31.2022'!$F$69</definedName>
    <definedName name="QB_ROW_85260" localSheetId="1" hidden="1">'Budget vs Actual 10.31.2022'!$G$74</definedName>
    <definedName name="QB_ROW_85350" localSheetId="1" hidden="1">'Budget vs Actual 10.31.2022'!$F$75</definedName>
    <definedName name="QB_ROW_86250" localSheetId="1" hidden="1">'Budget vs Actual 10.31.2022'!$F$76</definedName>
    <definedName name="QB_ROW_86321" localSheetId="1" hidden="1">'Budget vs Actual 10.31.2022'!$C$89</definedName>
    <definedName name="QB_ROW_9021" localSheetId="2" hidden="1">'Balance Sheet Prev Yr 10.31.202'!$C$65</definedName>
    <definedName name="QB_ROW_90250" localSheetId="1" hidden="1">'Budget vs Actual 10.31.2022'!$F$77</definedName>
    <definedName name="QB_ROW_91250" localSheetId="1" hidden="1">'Budget vs Actual 10.31.2022'!$F$78</definedName>
    <definedName name="QB_ROW_9220" localSheetId="0" hidden="1">'AR Aging 10.31.2022'!$C$15</definedName>
    <definedName name="QB_ROW_92250" localSheetId="1" hidden="1">'Budget vs Actual 10.31.2022'!$F$79</definedName>
    <definedName name="QB_ROW_9230" localSheetId="2" hidden="1">'Balance Sheet Prev Yr 10.31.202'!$D$14</definedName>
    <definedName name="QB_ROW_93050" localSheetId="1" hidden="1">'Budget vs Actual 10.31.2022'!$F$8</definedName>
    <definedName name="QB_ROW_9321" localSheetId="2" hidden="1">'Balance Sheet Prev Yr 10.31.202'!$C$92</definedName>
    <definedName name="QB_ROW_93350" localSheetId="1" hidden="1">'Budget vs Actual 10.31.2022'!$F$68</definedName>
    <definedName name="QB_ROW_97040" localSheetId="1" hidden="1">'Budget vs Actual 10.31.2022'!$E$83</definedName>
    <definedName name="QB_ROW_97340" localSheetId="1" hidden="1">'Budget vs Actual 10.31.2022'!$E$87</definedName>
    <definedName name="QBCANSUPPORTUPDATE" localSheetId="0">TRUE</definedName>
    <definedName name="QBCANSUPPORTUPDATE" localSheetId="2">TRUE</definedName>
    <definedName name="QBCANSUPPORTUPDATE" localSheetId="1">TRUE</definedName>
    <definedName name="QBCOMPANYFILENAME" localSheetId="0">"C:\QUICKBOOKS DATA\Transitions of PA.QBW"</definedName>
    <definedName name="QBCOMPANYFILENAME" localSheetId="2">"Q:\Transitions of PA.QBW"</definedName>
    <definedName name="QBCOMPANYFILENAME" localSheetId="1">"Q:\Transitions of PA.QBW"</definedName>
    <definedName name="QBENDDATE" localSheetId="0">20221031</definedName>
    <definedName name="QBENDDATE" localSheetId="2">20221031</definedName>
    <definedName name="QBENDDATE" localSheetId="1">20221031</definedName>
    <definedName name="QBHEADERSONSCREEN" localSheetId="0">FALSE</definedName>
    <definedName name="QBHEADERSONSCREEN" localSheetId="2">FALSE</definedName>
    <definedName name="QBHEADERSONSCREEN" localSheetId="1">FALSE</definedName>
    <definedName name="QBMETADATASIZE" localSheetId="0">5934</definedName>
    <definedName name="QBMETADATASIZE" localSheetId="2">5924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1">TRUE</definedName>
    <definedName name="QBREPORTCOLAXIS" localSheetId="0">35</definedName>
    <definedName name="QBREPORTCOLAXIS" localSheetId="2">0</definedName>
    <definedName name="QBREPORTCOLAXIS" localSheetId="1">6</definedName>
    <definedName name="QBREPORTCOMPANYID" localSheetId="0">"2044c1b2aeed4ac5baba3fefc0e9d23c"</definedName>
    <definedName name="QBREPORTCOMPANYID" localSheetId="2">"2044c1b2aeed4ac5baba3fefc0e9d23c"</definedName>
    <definedName name="QBREPORTCOMPANYID" localSheetId="1">"2044c1b2aeed4ac5baba3fefc0e9d23c"</definedName>
    <definedName name="QBREPORTCOMPARECOL_ANNUALBUDGET" localSheetId="0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2">FALSE</definedName>
    <definedName name="QBREPORTCOMPARECOL_BUDDIFF" localSheetId="1">TRUE</definedName>
    <definedName name="QBREPORTCOMPARECOL_BUDGET" localSheetId="0">FALSE</definedName>
    <definedName name="QBREPORTCOMPARECOL_BUDGET" localSheetId="2">FALSE</definedName>
    <definedName name="QBREPORTCOMPARECOL_BUDGET" localSheetId="1">TRUE</definedName>
    <definedName name="QBREPORTCOMPARECOL_BUDPCT" localSheetId="0">FALSE</definedName>
    <definedName name="QBREPORTCOMPARECOL_BUDPCT" localSheetId="2">FALSE</definedName>
    <definedName name="QBREPORTCOMPARECOL_BUDPCT" localSheetId="1">TRUE</definedName>
    <definedName name="QBREPORTCOMPARECOL_COGS" localSheetId="0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2">TRUE</definedName>
    <definedName name="QBREPORTCOMPARECOL_PREVYEAR" localSheetId="1">FALSE</definedName>
    <definedName name="QBREPORTCOMPARECOL_PYDIFF" localSheetId="0">FALSE</definedName>
    <definedName name="QBREPORTCOMPARECOL_PYDIFF" localSheetId="2">TRUE</definedName>
    <definedName name="QBREPORTCOMPARECOL_PYDIFF" localSheetId="1">FALSE</definedName>
    <definedName name="QBREPORTCOMPARECOL_PYPCT" localSheetId="0">FALSE</definedName>
    <definedName name="QBREPORTCOMPARECOL_PYPCT" localSheetId="2">TRUE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1">FALSE</definedName>
    <definedName name="QBREPORTROWAXIS" localSheetId="0">13</definedName>
    <definedName name="QBREPORTROWAXIS" localSheetId="2">9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1">24</definedName>
    <definedName name="QBREPORTTYPE" localSheetId="0">12</definedName>
    <definedName name="QBREPORTTYPE" localSheetId="2">6</definedName>
    <definedName name="QBREPORTTYPE" localSheetId="1">288</definedName>
    <definedName name="QBROWHEADERS" localSheetId="0">3</definedName>
    <definedName name="QBROWHEADERS" localSheetId="2">6</definedName>
    <definedName name="QBROWHEADERS" localSheetId="1">8</definedName>
    <definedName name="QBSTARTDATE" localSheetId="0">20221031</definedName>
    <definedName name="QBSTARTDATE" localSheetId="2">20221031</definedName>
    <definedName name="QBSTARTDATE" localSheetId="1">20220701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M6" i="3"/>
  <c r="K7" i="3"/>
  <c r="M7" i="3"/>
  <c r="K8" i="3"/>
  <c r="M8" i="3"/>
  <c r="K9" i="3"/>
  <c r="M9" i="3"/>
  <c r="K10" i="3"/>
  <c r="M10" i="3"/>
  <c r="K11" i="3"/>
  <c r="M11" i="3"/>
  <c r="G12" i="3"/>
  <c r="I12" i="3"/>
  <c r="K12" i="3" s="1"/>
  <c r="K14" i="3"/>
  <c r="M14" i="3"/>
  <c r="G15" i="3"/>
  <c r="I15" i="3"/>
  <c r="K15" i="3"/>
  <c r="M15" i="3"/>
  <c r="K17" i="3"/>
  <c r="M17" i="3"/>
  <c r="K18" i="3"/>
  <c r="M18" i="3"/>
  <c r="K19" i="3"/>
  <c r="M19" i="3"/>
  <c r="K20" i="3"/>
  <c r="M20" i="3"/>
  <c r="G21" i="3"/>
  <c r="I21" i="3"/>
  <c r="K21" i="3"/>
  <c r="M21" i="3"/>
  <c r="G22" i="3"/>
  <c r="K25" i="3"/>
  <c r="M25" i="3"/>
  <c r="K26" i="3"/>
  <c r="M26" i="3"/>
  <c r="K27" i="3"/>
  <c r="M27" i="3"/>
  <c r="K28" i="3"/>
  <c r="M28" i="3"/>
  <c r="K29" i="3"/>
  <c r="M29" i="3"/>
  <c r="K30" i="3"/>
  <c r="M30" i="3"/>
  <c r="K31" i="3"/>
  <c r="M31" i="3"/>
  <c r="K32" i="3"/>
  <c r="M32" i="3"/>
  <c r="K33" i="3"/>
  <c r="M33" i="3"/>
  <c r="K34" i="3"/>
  <c r="M34" i="3"/>
  <c r="K35" i="3"/>
  <c r="M35" i="3"/>
  <c r="K36" i="3"/>
  <c r="M36" i="3"/>
  <c r="K37" i="3"/>
  <c r="M37" i="3"/>
  <c r="K38" i="3"/>
  <c r="M38" i="3"/>
  <c r="K39" i="3"/>
  <c r="M39" i="3"/>
  <c r="K40" i="3"/>
  <c r="M40" i="3"/>
  <c r="K41" i="3"/>
  <c r="M41" i="3"/>
  <c r="K42" i="3"/>
  <c r="M42" i="3"/>
  <c r="K43" i="3"/>
  <c r="M43" i="3"/>
  <c r="K44" i="3"/>
  <c r="M44" i="3"/>
  <c r="K45" i="3"/>
  <c r="M45" i="3"/>
  <c r="K46" i="3"/>
  <c r="M46" i="3"/>
  <c r="K47" i="3"/>
  <c r="M47" i="3"/>
  <c r="G48" i="3"/>
  <c r="I48" i="3"/>
  <c r="K48" i="3" s="1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G57" i="3"/>
  <c r="K57" i="3" s="1"/>
  <c r="I57" i="3"/>
  <c r="K60" i="3"/>
  <c r="M60" i="3"/>
  <c r="G61" i="3"/>
  <c r="I61" i="3"/>
  <c r="K61" i="3" s="1"/>
  <c r="M61" i="3"/>
  <c r="K67" i="3"/>
  <c r="M67" i="3"/>
  <c r="G68" i="3"/>
  <c r="K68" i="3" s="1"/>
  <c r="I68" i="3"/>
  <c r="K70" i="3"/>
  <c r="M70" i="3"/>
  <c r="K71" i="3"/>
  <c r="M71" i="3"/>
  <c r="K72" i="3"/>
  <c r="M72" i="3"/>
  <c r="K74" i="3"/>
  <c r="M74" i="3"/>
  <c r="K75" i="3"/>
  <c r="M75" i="3"/>
  <c r="K76" i="3"/>
  <c r="M76" i="3"/>
  <c r="K77" i="3"/>
  <c r="M77" i="3"/>
  <c r="K78" i="3"/>
  <c r="M78" i="3"/>
  <c r="K79" i="3"/>
  <c r="M79" i="3"/>
  <c r="K80" i="3"/>
  <c r="M80" i="3"/>
  <c r="K81" i="3"/>
  <c r="M81" i="3"/>
  <c r="K82" i="3"/>
  <c r="M82" i="3"/>
  <c r="K83" i="3"/>
  <c r="M83" i="3"/>
  <c r="K84" i="3"/>
  <c r="M84" i="3"/>
  <c r="G85" i="3"/>
  <c r="I85" i="3"/>
  <c r="I91" i="3" s="1"/>
  <c r="I92" i="3" s="1"/>
  <c r="I93" i="3" s="1"/>
  <c r="I101" i="3" s="1"/>
  <c r="M85" i="3"/>
  <c r="K86" i="3"/>
  <c r="M86" i="3"/>
  <c r="K87" i="3"/>
  <c r="M87" i="3"/>
  <c r="K88" i="3"/>
  <c r="M88" i="3"/>
  <c r="K89" i="3"/>
  <c r="M89" i="3"/>
  <c r="K90" i="3"/>
  <c r="M90" i="3"/>
  <c r="K95" i="3"/>
  <c r="M95" i="3"/>
  <c r="K97" i="3"/>
  <c r="M97" i="3"/>
  <c r="G98" i="3"/>
  <c r="K98" i="3" s="1"/>
  <c r="I98" i="3"/>
  <c r="K99" i="3"/>
  <c r="M99" i="3"/>
  <c r="I100" i="3"/>
  <c r="N2" i="2"/>
  <c r="N3" i="2"/>
  <c r="N4" i="2"/>
  <c r="N5" i="2"/>
  <c r="N7" i="2"/>
  <c r="N8" i="2"/>
  <c r="D9" i="2"/>
  <c r="F9" i="2"/>
  <c r="H9" i="2"/>
  <c r="J9" i="2"/>
  <c r="L9" i="2"/>
  <c r="N10" i="2"/>
  <c r="N11" i="2"/>
  <c r="N12" i="2"/>
  <c r="N13" i="2"/>
  <c r="N15" i="2"/>
  <c r="N16" i="2"/>
  <c r="D17" i="2"/>
  <c r="F17" i="2"/>
  <c r="H17" i="2"/>
  <c r="J17" i="2"/>
  <c r="L17" i="2"/>
  <c r="N17" i="2"/>
  <c r="N18" i="2"/>
  <c r="N19" i="2"/>
  <c r="N20" i="2"/>
  <c r="N22" i="2"/>
  <c r="D23" i="2"/>
  <c r="F23" i="2"/>
  <c r="H23" i="2"/>
  <c r="J23" i="2"/>
  <c r="L23" i="2"/>
  <c r="N25" i="2"/>
  <c r="D26" i="2"/>
  <c r="F26" i="2"/>
  <c r="F31" i="2" s="1"/>
  <c r="H26" i="2"/>
  <c r="H31" i="2" s="1"/>
  <c r="J26" i="2"/>
  <c r="J31" i="2" s="1"/>
  <c r="L26" i="2"/>
  <c r="N27" i="2"/>
  <c r="N28" i="2"/>
  <c r="N29" i="2"/>
  <c r="N30" i="2"/>
  <c r="L31" i="2"/>
  <c r="M48" i="3" l="1"/>
  <c r="K85" i="3"/>
  <c r="G58" i="3"/>
  <c r="M57" i="3"/>
  <c r="M98" i="3"/>
  <c r="G100" i="3"/>
  <c r="I58" i="3"/>
  <c r="M58" i="3" s="1"/>
  <c r="I22" i="3"/>
  <c r="G62" i="3"/>
  <c r="M68" i="3"/>
  <c r="M12" i="3"/>
  <c r="G91" i="3"/>
  <c r="N9" i="2"/>
  <c r="D31" i="2"/>
  <c r="N31" i="2" s="1"/>
  <c r="N26" i="2"/>
  <c r="N23" i="2"/>
  <c r="AI181" i="1"/>
  <c r="AM181" i="1" s="1"/>
  <c r="AG181" i="1"/>
  <c r="AK181" i="1" s="1"/>
  <c r="AA181" i="1"/>
  <c r="AE181" i="1" s="1"/>
  <c r="Y181" i="1"/>
  <c r="AC181" i="1" s="1"/>
  <c r="K181" i="1"/>
  <c r="I181" i="1"/>
  <c r="AO181" i="1" s="1"/>
  <c r="AM180" i="1"/>
  <c r="AK180" i="1"/>
  <c r="AI180" i="1"/>
  <c r="AG180" i="1"/>
  <c r="AA180" i="1"/>
  <c r="AE180" i="1" s="1"/>
  <c r="Y180" i="1"/>
  <c r="AC180" i="1" s="1"/>
  <c r="S180" i="1"/>
  <c r="S181" i="1" s="1"/>
  <c r="W181" i="1" s="1"/>
  <c r="Q180" i="1"/>
  <c r="Q181" i="1" s="1"/>
  <c r="O180" i="1"/>
  <c r="M180" i="1"/>
  <c r="K180" i="1"/>
  <c r="I180" i="1"/>
  <c r="AQ179" i="1"/>
  <c r="AU179" i="1" s="1"/>
  <c r="AO179" i="1"/>
  <c r="AS179" i="1" s="1"/>
  <c r="AM179" i="1"/>
  <c r="AK179" i="1"/>
  <c r="AE179" i="1"/>
  <c r="AC179" i="1"/>
  <c r="W179" i="1"/>
  <c r="U179" i="1"/>
  <c r="O179" i="1"/>
  <c r="M179" i="1"/>
  <c r="AU174" i="1"/>
  <c r="AS174" i="1"/>
  <c r="AQ174" i="1"/>
  <c r="AO174" i="1"/>
  <c r="AM174" i="1"/>
  <c r="AK174" i="1"/>
  <c r="AE174" i="1"/>
  <c r="AC174" i="1"/>
  <c r="W174" i="1"/>
  <c r="U174" i="1"/>
  <c r="O174" i="1"/>
  <c r="M174" i="1"/>
  <c r="AU173" i="1"/>
  <c r="AS173" i="1"/>
  <c r="AQ173" i="1"/>
  <c r="AO173" i="1"/>
  <c r="AM173" i="1"/>
  <c r="AK173" i="1"/>
  <c r="AI173" i="1"/>
  <c r="AG173" i="1"/>
  <c r="AE173" i="1"/>
  <c r="AC173" i="1"/>
  <c r="AA173" i="1"/>
  <c r="Y173" i="1"/>
  <c r="W173" i="1"/>
  <c r="U173" i="1"/>
  <c r="S173" i="1"/>
  <c r="Q173" i="1"/>
  <c r="O173" i="1"/>
  <c r="M173" i="1"/>
  <c r="K173" i="1"/>
  <c r="I173" i="1"/>
  <c r="AU172" i="1"/>
  <c r="AS172" i="1"/>
  <c r="AQ172" i="1"/>
  <c r="AO172" i="1"/>
  <c r="AM172" i="1"/>
  <c r="AK172" i="1"/>
  <c r="AE172" i="1"/>
  <c r="AC172" i="1"/>
  <c r="W172" i="1"/>
  <c r="U172" i="1"/>
  <c r="O172" i="1"/>
  <c r="M172" i="1"/>
  <c r="AU171" i="1"/>
  <c r="AS171" i="1"/>
  <c r="AQ171" i="1"/>
  <c r="AO171" i="1"/>
  <c r="AM171" i="1"/>
  <c r="AK171" i="1"/>
  <c r="AE171" i="1"/>
  <c r="AC171" i="1"/>
  <c r="W171" i="1"/>
  <c r="U171" i="1"/>
  <c r="O171" i="1"/>
  <c r="M171" i="1"/>
  <c r="AU170" i="1"/>
  <c r="AS170" i="1"/>
  <c r="AQ170" i="1"/>
  <c r="AO170" i="1"/>
  <c r="AM170" i="1"/>
  <c r="AK170" i="1"/>
  <c r="AE170" i="1"/>
  <c r="AC170" i="1"/>
  <c r="W170" i="1"/>
  <c r="U170" i="1"/>
  <c r="O170" i="1"/>
  <c r="M170" i="1"/>
  <c r="AU169" i="1"/>
  <c r="AS169" i="1"/>
  <c r="AQ169" i="1"/>
  <c r="AO169" i="1"/>
  <c r="AM169" i="1"/>
  <c r="AK169" i="1"/>
  <c r="AE169" i="1"/>
  <c r="AC169" i="1"/>
  <c r="W169" i="1"/>
  <c r="U169" i="1"/>
  <c r="O169" i="1"/>
  <c r="M169" i="1"/>
  <c r="AU167" i="1"/>
  <c r="AS167" i="1"/>
  <c r="AQ167" i="1"/>
  <c r="AO167" i="1"/>
  <c r="AM167" i="1"/>
  <c r="AK167" i="1"/>
  <c r="AI167" i="1"/>
  <c r="AG167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AU166" i="1"/>
  <c r="AS166" i="1"/>
  <c r="AQ166" i="1"/>
  <c r="AO166" i="1"/>
  <c r="AM166" i="1"/>
  <c r="AK166" i="1"/>
  <c r="AE166" i="1"/>
  <c r="AC166" i="1"/>
  <c r="W166" i="1"/>
  <c r="U166" i="1"/>
  <c r="O166" i="1"/>
  <c r="M166" i="1"/>
  <c r="AU165" i="1"/>
  <c r="AS165" i="1"/>
  <c r="AQ165" i="1"/>
  <c r="AO165" i="1"/>
  <c r="AM165" i="1"/>
  <c r="AK165" i="1"/>
  <c r="AE165" i="1"/>
  <c r="AC165" i="1"/>
  <c r="W165" i="1"/>
  <c r="U165" i="1"/>
  <c r="O165" i="1"/>
  <c r="M165" i="1"/>
  <c r="AU164" i="1"/>
  <c r="AS164" i="1"/>
  <c r="AQ164" i="1"/>
  <c r="AO164" i="1"/>
  <c r="AM164" i="1"/>
  <c r="AK164" i="1"/>
  <c r="AE164" i="1"/>
  <c r="AC164" i="1"/>
  <c r="W164" i="1"/>
  <c r="U164" i="1"/>
  <c r="O164" i="1"/>
  <c r="M164" i="1"/>
  <c r="AU163" i="1"/>
  <c r="AS163" i="1"/>
  <c r="AQ163" i="1"/>
  <c r="AO163" i="1"/>
  <c r="AM163" i="1"/>
  <c r="AK163" i="1"/>
  <c r="AE163" i="1"/>
  <c r="AC163" i="1"/>
  <c r="W163" i="1"/>
  <c r="U163" i="1"/>
  <c r="O163" i="1"/>
  <c r="M163" i="1"/>
  <c r="AU162" i="1"/>
  <c r="AS162" i="1"/>
  <c r="AQ162" i="1"/>
  <c r="AO162" i="1"/>
  <c r="AM162" i="1"/>
  <c r="AK162" i="1"/>
  <c r="AE162" i="1"/>
  <c r="AC162" i="1"/>
  <c r="W162" i="1"/>
  <c r="U162" i="1"/>
  <c r="O162" i="1"/>
  <c r="M162" i="1"/>
  <c r="AU161" i="1"/>
  <c r="AS161" i="1"/>
  <c r="AQ161" i="1"/>
  <c r="AO161" i="1"/>
  <c r="AM161" i="1"/>
  <c r="AK161" i="1"/>
  <c r="AE161" i="1"/>
  <c r="AC161" i="1"/>
  <c r="W161" i="1"/>
  <c r="U161" i="1"/>
  <c r="O161" i="1"/>
  <c r="M161" i="1"/>
  <c r="AU160" i="1"/>
  <c r="AS160" i="1"/>
  <c r="AQ160" i="1"/>
  <c r="AO160" i="1"/>
  <c r="AM160" i="1"/>
  <c r="AK160" i="1"/>
  <c r="AE160" i="1"/>
  <c r="AC160" i="1"/>
  <c r="W160" i="1"/>
  <c r="U160" i="1"/>
  <c r="O160" i="1"/>
  <c r="M160" i="1"/>
  <c r="AU158" i="1"/>
  <c r="AS158" i="1"/>
  <c r="AQ158" i="1"/>
  <c r="AO158" i="1"/>
  <c r="AM158" i="1"/>
  <c r="AK158" i="1"/>
  <c r="AE158" i="1"/>
  <c r="AC158" i="1"/>
  <c r="W158" i="1"/>
  <c r="U158" i="1"/>
  <c r="O158" i="1"/>
  <c r="M158" i="1"/>
  <c r="AM157" i="1"/>
  <c r="AK157" i="1"/>
  <c r="AI157" i="1"/>
  <c r="AG157" i="1"/>
  <c r="AA157" i="1"/>
  <c r="AE157" i="1" s="1"/>
  <c r="Y157" i="1"/>
  <c r="AC157" i="1" s="1"/>
  <c r="S157" i="1"/>
  <c r="W157" i="1" s="1"/>
  <c r="Q157" i="1"/>
  <c r="AO157" i="1" s="1"/>
  <c r="O157" i="1"/>
  <c r="M157" i="1"/>
  <c r="K157" i="1"/>
  <c r="I157" i="1"/>
  <c r="AU156" i="1"/>
  <c r="AS156" i="1"/>
  <c r="AQ156" i="1"/>
  <c r="AO156" i="1"/>
  <c r="AM156" i="1"/>
  <c r="AK156" i="1"/>
  <c r="AE156" i="1"/>
  <c r="AC156" i="1"/>
  <c r="W156" i="1"/>
  <c r="U156" i="1"/>
  <c r="O156" i="1"/>
  <c r="M156" i="1"/>
  <c r="AU155" i="1"/>
  <c r="AS155" i="1"/>
  <c r="AQ155" i="1"/>
  <c r="AO155" i="1"/>
  <c r="AM155" i="1"/>
  <c r="AK155" i="1"/>
  <c r="AE155" i="1"/>
  <c r="AC155" i="1"/>
  <c r="W155" i="1"/>
  <c r="U155" i="1"/>
  <c r="O155" i="1"/>
  <c r="M155" i="1"/>
  <c r="AU154" i="1"/>
  <c r="AS154" i="1"/>
  <c r="AQ154" i="1"/>
  <c r="AO154" i="1"/>
  <c r="AM154" i="1"/>
  <c r="AK154" i="1"/>
  <c r="AE154" i="1"/>
  <c r="AC154" i="1"/>
  <c r="W154" i="1"/>
  <c r="U154" i="1"/>
  <c r="O154" i="1"/>
  <c r="M154" i="1"/>
  <c r="AU153" i="1"/>
  <c r="AS153" i="1"/>
  <c r="AQ153" i="1"/>
  <c r="AO153" i="1"/>
  <c r="AM153" i="1"/>
  <c r="AK153" i="1"/>
  <c r="AE153" i="1"/>
  <c r="AC153" i="1"/>
  <c r="W153" i="1"/>
  <c r="U153" i="1"/>
  <c r="O153" i="1"/>
  <c r="M153" i="1"/>
  <c r="AU152" i="1"/>
  <c r="AS152" i="1"/>
  <c r="AQ152" i="1"/>
  <c r="AO152" i="1"/>
  <c r="AM152" i="1"/>
  <c r="AK152" i="1"/>
  <c r="AE152" i="1"/>
  <c r="AC152" i="1"/>
  <c r="W152" i="1"/>
  <c r="U152" i="1"/>
  <c r="O152" i="1"/>
  <c r="M152" i="1"/>
  <c r="AU151" i="1"/>
  <c r="AS151" i="1"/>
  <c r="AQ151" i="1"/>
  <c r="AO151" i="1"/>
  <c r="AM151" i="1"/>
  <c r="AK151" i="1"/>
  <c r="AE151" i="1"/>
  <c r="AC151" i="1"/>
  <c r="W151" i="1"/>
  <c r="U151" i="1"/>
  <c r="O151" i="1"/>
  <c r="M151" i="1"/>
  <c r="AQ150" i="1"/>
  <c r="AU150" i="1" s="1"/>
  <c r="AO150" i="1"/>
  <c r="AS150" i="1" s="1"/>
  <c r="AM150" i="1"/>
  <c r="AK150" i="1"/>
  <c r="AE150" i="1"/>
  <c r="AC150" i="1"/>
  <c r="W150" i="1"/>
  <c r="U150" i="1"/>
  <c r="O150" i="1"/>
  <c r="M150" i="1"/>
  <c r="AU149" i="1"/>
  <c r="AS149" i="1"/>
  <c r="AQ149" i="1"/>
  <c r="AO149" i="1"/>
  <c r="AM149" i="1"/>
  <c r="AK149" i="1"/>
  <c r="AE149" i="1"/>
  <c r="AC149" i="1"/>
  <c r="W149" i="1"/>
  <c r="U149" i="1"/>
  <c r="O149" i="1"/>
  <c r="M149" i="1"/>
  <c r="AU148" i="1"/>
  <c r="AS148" i="1"/>
  <c r="AQ148" i="1"/>
  <c r="AO148" i="1"/>
  <c r="AM148" i="1"/>
  <c r="AK148" i="1"/>
  <c r="AE148" i="1"/>
  <c r="AC148" i="1"/>
  <c r="W148" i="1"/>
  <c r="U148" i="1"/>
  <c r="O148" i="1"/>
  <c r="M148" i="1"/>
  <c r="AI146" i="1"/>
  <c r="AM146" i="1" s="1"/>
  <c r="AG146" i="1"/>
  <c r="AA146" i="1"/>
  <c r="Y146" i="1"/>
  <c r="S146" i="1"/>
  <c r="W146" i="1" s="1"/>
  <c r="Q146" i="1"/>
  <c r="K146" i="1"/>
  <c r="I146" i="1"/>
  <c r="AU145" i="1"/>
  <c r="AS145" i="1"/>
  <c r="AQ145" i="1"/>
  <c r="AO145" i="1"/>
  <c r="AM145" i="1"/>
  <c r="AK145" i="1"/>
  <c r="AE145" i="1"/>
  <c r="AC145" i="1"/>
  <c r="W145" i="1"/>
  <c r="U145" i="1"/>
  <c r="O145" i="1"/>
  <c r="M145" i="1"/>
  <c r="AQ144" i="1"/>
  <c r="AU144" i="1" s="1"/>
  <c r="AO144" i="1"/>
  <c r="AS144" i="1" s="1"/>
  <c r="AM144" i="1"/>
  <c r="AK144" i="1"/>
  <c r="AE144" i="1"/>
  <c r="AC144" i="1"/>
  <c r="W144" i="1"/>
  <c r="U144" i="1"/>
  <c r="O144" i="1"/>
  <c r="M144" i="1"/>
  <c r="AU143" i="1"/>
  <c r="AS143" i="1"/>
  <c r="AQ143" i="1"/>
  <c r="AO143" i="1"/>
  <c r="AM143" i="1"/>
  <c r="AK143" i="1"/>
  <c r="AE143" i="1"/>
  <c r="AC143" i="1"/>
  <c r="W143" i="1"/>
  <c r="U143" i="1"/>
  <c r="O143" i="1"/>
  <c r="M143" i="1"/>
  <c r="AU142" i="1"/>
  <c r="AS142" i="1"/>
  <c r="AQ142" i="1"/>
  <c r="AO142" i="1"/>
  <c r="AM142" i="1"/>
  <c r="AK142" i="1"/>
  <c r="AE142" i="1"/>
  <c r="AC142" i="1"/>
  <c r="W142" i="1"/>
  <c r="U142" i="1"/>
  <c r="O142" i="1"/>
  <c r="M142" i="1"/>
  <c r="AQ141" i="1"/>
  <c r="AU141" i="1" s="1"/>
  <c r="AO141" i="1"/>
  <c r="AS141" i="1" s="1"/>
  <c r="AM141" i="1"/>
  <c r="AK141" i="1"/>
  <c r="AE141" i="1"/>
  <c r="AC141" i="1"/>
  <c r="W141" i="1"/>
  <c r="U141" i="1"/>
  <c r="O141" i="1"/>
  <c r="M141" i="1"/>
  <c r="AU140" i="1"/>
  <c r="AS140" i="1"/>
  <c r="AQ140" i="1"/>
  <c r="AO140" i="1"/>
  <c r="AM140" i="1"/>
  <c r="AK140" i="1"/>
  <c r="AE140" i="1"/>
  <c r="AC140" i="1"/>
  <c r="W140" i="1"/>
  <c r="U140" i="1"/>
  <c r="O140" i="1"/>
  <c r="M140" i="1"/>
  <c r="AI138" i="1"/>
  <c r="AG138" i="1"/>
  <c r="K138" i="1"/>
  <c r="I138" i="1"/>
  <c r="AU137" i="1"/>
  <c r="AS137" i="1"/>
  <c r="AQ137" i="1"/>
  <c r="AO137" i="1"/>
  <c r="AM137" i="1"/>
  <c r="AK137" i="1"/>
  <c r="AE137" i="1"/>
  <c r="AC137" i="1"/>
  <c r="W137" i="1"/>
  <c r="U137" i="1"/>
  <c r="O137" i="1"/>
  <c r="M137" i="1"/>
  <c r="AI136" i="1"/>
  <c r="AM136" i="1" s="1"/>
  <c r="AG136" i="1"/>
  <c r="AK136" i="1" s="1"/>
  <c r="AA136" i="1"/>
  <c r="AA138" i="1" s="1"/>
  <c r="Y136" i="1"/>
  <c r="Y138" i="1" s="1"/>
  <c r="AC138" i="1" s="1"/>
  <c r="S136" i="1"/>
  <c r="W136" i="1" s="1"/>
  <c r="Q136" i="1"/>
  <c r="U136" i="1" s="1"/>
  <c r="K136" i="1"/>
  <c r="AQ136" i="1" s="1"/>
  <c r="I136" i="1"/>
  <c r="M136" i="1" s="1"/>
  <c r="AU135" i="1"/>
  <c r="AS135" i="1"/>
  <c r="AQ135" i="1"/>
  <c r="AO135" i="1"/>
  <c r="AM135" i="1"/>
  <c r="AK135" i="1"/>
  <c r="AE135" i="1"/>
  <c r="AC135" i="1"/>
  <c r="W135" i="1"/>
  <c r="U135" i="1"/>
  <c r="O135" i="1"/>
  <c r="M135" i="1"/>
  <c r="AU134" i="1"/>
  <c r="AS134" i="1"/>
  <c r="AQ134" i="1"/>
  <c r="AO134" i="1"/>
  <c r="AM134" i="1"/>
  <c r="AK134" i="1"/>
  <c r="AE134" i="1"/>
  <c r="AC134" i="1"/>
  <c r="W134" i="1"/>
  <c r="U134" i="1"/>
  <c r="O134" i="1"/>
  <c r="M134" i="1"/>
  <c r="AU133" i="1"/>
  <c r="AS133" i="1"/>
  <c r="AQ133" i="1"/>
  <c r="AO133" i="1"/>
  <c r="AM133" i="1"/>
  <c r="AK133" i="1"/>
  <c r="AE133" i="1"/>
  <c r="AC133" i="1"/>
  <c r="W133" i="1"/>
  <c r="U133" i="1"/>
  <c r="O133" i="1"/>
  <c r="M133" i="1"/>
  <c r="AU132" i="1"/>
  <c r="AS132" i="1"/>
  <c r="AQ132" i="1"/>
  <c r="AO132" i="1"/>
  <c r="AM132" i="1"/>
  <c r="AK132" i="1"/>
  <c r="AE132" i="1"/>
  <c r="AC132" i="1"/>
  <c r="W132" i="1"/>
  <c r="U132" i="1"/>
  <c r="O132" i="1"/>
  <c r="M132" i="1"/>
  <c r="AO131" i="1"/>
  <c r="AU130" i="1"/>
  <c r="AS130" i="1"/>
  <c r="AQ130" i="1"/>
  <c r="AO130" i="1"/>
  <c r="AM130" i="1"/>
  <c r="AK130" i="1"/>
  <c r="AE130" i="1"/>
  <c r="AC130" i="1"/>
  <c r="W130" i="1"/>
  <c r="U130" i="1"/>
  <c r="O130" i="1"/>
  <c r="M130" i="1"/>
  <c r="AQ129" i="1"/>
  <c r="AU129" i="1" s="1"/>
  <c r="AO129" i="1"/>
  <c r="AM129" i="1"/>
  <c r="AK129" i="1"/>
  <c r="AE129" i="1"/>
  <c r="AC129" i="1"/>
  <c r="W129" i="1"/>
  <c r="U129" i="1"/>
  <c r="O129" i="1"/>
  <c r="M129" i="1"/>
  <c r="AU127" i="1"/>
  <c r="AS127" i="1"/>
  <c r="AQ127" i="1"/>
  <c r="AO127" i="1"/>
  <c r="AM127" i="1"/>
  <c r="AK127" i="1"/>
  <c r="AE127" i="1"/>
  <c r="AC127" i="1"/>
  <c r="W127" i="1"/>
  <c r="U127" i="1"/>
  <c r="O127" i="1"/>
  <c r="M127" i="1"/>
  <c r="AU126" i="1"/>
  <c r="AS126" i="1"/>
  <c r="AQ126" i="1"/>
  <c r="AO126" i="1"/>
  <c r="AM126" i="1"/>
  <c r="AK126" i="1"/>
  <c r="AE126" i="1"/>
  <c r="AC126" i="1"/>
  <c r="W126" i="1"/>
  <c r="U126" i="1"/>
  <c r="O126" i="1"/>
  <c r="M126" i="1"/>
  <c r="AU125" i="1"/>
  <c r="AS125" i="1"/>
  <c r="AQ125" i="1"/>
  <c r="AO125" i="1"/>
  <c r="AM125" i="1"/>
  <c r="AK125" i="1"/>
  <c r="AE125" i="1"/>
  <c r="AC125" i="1"/>
  <c r="W125" i="1"/>
  <c r="U125" i="1"/>
  <c r="O125" i="1"/>
  <c r="M125" i="1"/>
  <c r="AU124" i="1"/>
  <c r="AS124" i="1"/>
  <c r="AQ124" i="1"/>
  <c r="AO124" i="1"/>
  <c r="AM124" i="1"/>
  <c r="AK124" i="1"/>
  <c r="AE124" i="1"/>
  <c r="AC124" i="1"/>
  <c r="W124" i="1"/>
  <c r="U124" i="1"/>
  <c r="O124" i="1"/>
  <c r="M124" i="1"/>
  <c r="AU123" i="1"/>
  <c r="AS123" i="1"/>
  <c r="AQ123" i="1"/>
  <c r="AO123" i="1"/>
  <c r="AM123" i="1"/>
  <c r="AK123" i="1"/>
  <c r="AE123" i="1"/>
  <c r="AC123" i="1"/>
  <c r="W123" i="1"/>
  <c r="U123" i="1"/>
  <c r="O123" i="1"/>
  <c r="M123" i="1"/>
  <c r="AU122" i="1"/>
  <c r="AS122" i="1"/>
  <c r="AQ122" i="1"/>
  <c r="AO122" i="1"/>
  <c r="AM122" i="1"/>
  <c r="AK122" i="1"/>
  <c r="AE122" i="1"/>
  <c r="AC122" i="1"/>
  <c r="W122" i="1"/>
  <c r="U122" i="1"/>
  <c r="O122" i="1"/>
  <c r="M122" i="1"/>
  <c r="AU121" i="1"/>
  <c r="AS121" i="1"/>
  <c r="AQ121" i="1"/>
  <c r="AO121" i="1"/>
  <c r="AM121" i="1"/>
  <c r="AK121" i="1"/>
  <c r="AE121" i="1"/>
  <c r="AC121" i="1"/>
  <c r="W121" i="1"/>
  <c r="U121" i="1"/>
  <c r="O121" i="1"/>
  <c r="M121" i="1"/>
  <c r="AI119" i="1"/>
  <c r="AM119" i="1" s="1"/>
  <c r="AG119" i="1"/>
  <c r="AK119" i="1" s="1"/>
  <c r="AA119" i="1"/>
  <c r="AC119" i="1" s="1"/>
  <c r="Y119" i="1"/>
  <c r="S119" i="1"/>
  <c r="W119" i="1" s="1"/>
  <c r="Q119" i="1"/>
  <c r="U119" i="1" s="1"/>
  <c r="K119" i="1"/>
  <c r="AQ119" i="1" s="1"/>
  <c r="AU119" i="1" s="1"/>
  <c r="I119" i="1"/>
  <c r="AO119" i="1" s="1"/>
  <c r="AS119" i="1" s="1"/>
  <c r="AU118" i="1"/>
  <c r="AS118" i="1"/>
  <c r="AQ118" i="1"/>
  <c r="AO118" i="1"/>
  <c r="AM118" i="1"/>
  <c r="AK118" i="1"/>
  <c r="AE118" i="1"/>
  <c r="AC118" i="1"/>
  <c r="W118" i="1"/>
  <c r="U118" i="1"/>
  <c r="O118" i="1"/>
  <c r="M118" i="1"/>
  <c r="AU117" i="1"/>
  <c r="AS117" i="1"/>
  <c r="AQ117" i="1"/>
  <c r="AO117" i="1"/>
  <c r="AM117" i="1"/>
  <c r="AK117" i="1"/>
  <c r="AE117" i="1"/>
  <c r="AC117" i="1"/>
  <c r="W117" i="1"/>
  <c r="U117" i="1"/>
  <c r="O117" i="1"/>
  <c r="M117" i="1"/>
  <c r="AU116" i="1"/>
  <c r="AS116" i="1"/>
  <c r="AQ116" i="1"/>
  <c r="AO116" i="1"/>
  <c r="AM116" i="1"/>
  <c r="AK116" i="1"/>
  <c r="AE116" i="1"/>
  <c r="AC116" i="1"/>
  <c r="W116" i="1"/>
  <c r="U116" i="1"/>
  <c r="O116" i="1"/>
  <c r="M116" i="1"/>
  <c r="AU115" i="1"/>
  <c r="AS115" i="1"/>
  <c r="AQ115" i="1"/>
  <c r="AO115" i="1"/>
  <c r="AM115" i="1"/>
  <c r="AK115" i="1"/>
  <c r="AE115" i="1"/>
  <c r="AC115" i="1"/>
  <c r="W115" i="1"/>
  <c r="U115" i="1"/>
  <c r="O115" i="1"/>
  <c r="M115" i="1"/>
  <c r="AU114" i="1"/>
  <c r="AS114" i="1"/>
  <c r="AQ114" i="1"/>
  <c r="AO114" i="1"/>
  <c r="AM114" i="1"/>
  <c r="AK114" i="1"/>
  <c r="AE114" i="1"/>
  <c r="AC114" i="1"/>
  <c r="W114" i="1"/>
  <c r="U114" i="1"/>
  <c r="O114" i="1"/>
  <c r="M114" i="1"/>
  <c r="AU113" i="1"/>
  <c r="AS113" i="1"/>
  <c r="AQ113" i="1"/>
  <c r="AO113" i="1"/>
  <c r="AM113" i="1"/>
  <c r="AK113" i="1"/>
  <c r="AE113" i="1"/>
  <c r="AC113" i="1"/>
  <c r="W113" i="1"/>
  <c r="U113" i="1"/>
  <c r="O113" i="1"/>
  <c r="M113" i="1"/>
  <c r="AU112" i="1"/>
  <c r="AS112" i="1"/>
  <c r="AQ112" i="1"/>
  <c r="AO112" i="1"/>
  <c r="AM112" i="1"/>
  <c r="AK112" i="1"/>
  <c r="AE112" i="1"/>
  <c r="AC112" i="1"/>
  <c r="W112" i="1"/>
  <c r="U112" i="1"/>
  <c r="O112" i="1"/>
  <c r="M112" i="1"/>
  <c r="AU111" i="1"/>
  <c r="AS111" i="1"/>
  <c r="AQ111" i="1"/>
  <c r="AO111" i="1"/>
  <c r="AM111" i="1"/>
  <c r="AK111" i="1"/>
  <c r="AI111" i="1"/>
  <c r="AG111" i="1"/>
  <c r="AE111" i="1"/>
  <c r="AC111" i="1"/>
  <c r="AA111" i="1"/>
  <c r="Y111" i="1"/>
  <c r="W111" i="1"/>
  <c r="U111" i="1"/>
  <c r="S111" i="1"/>
  <c r="Q111" i="1"/>
  <c r="O111" i="1"/>
  <c r="M111" i="1"/>
  <c r="K111" i="1"/>
  <c r="I111" i="1"/>
  <c r="AU110" i="1"/>
  <c r="AS110" i="1"/>
  <c r="AQ110" i="1"/>
  <c r="AO110" i="1"/>
  <c r="AM110" i="1"/>
  <c r="AK110" i="1"/>
  <c r="AE110" i="1"/>
  <c r="AC110" i="1"/>
  <c r="W110" i="1"/>
  <c r="U110" i="1"/>
  <c r="O110" i="1"/>
  <c r="M110" i="1"/>
  <c r="AU109" i="1"/>
  <c r="AS109" i="1"/>
  <c r="AQ109" i="1"/>
  <c r="AO109" i="1"/>
  <c r="AM109" i="1"/>
  <c r="AK109" i="1"/>
  <c r="AE109" i="1"/>
  <c r="AC109" i="1"/>
  <c r="W109" i="1"/>
  <c r="U109" i="1"/>
  <c r="O109" i="1"/>
  <c r="M109" i="1"/>
  <c r="AU108" i="1"/>
  <c r="AS108" i="1"/>
  <c r="AQ108" i="1"/>
  <c r="AO108" i="1"/>
  <c r="AM108" i="1"/>
  <c r="AK108" i="1"/>
  <c r="AE108" i="1"/>
  <c r="AC108" i="1"/>
  <c r="W108" i="1"/>
  <c r="U108" i="1"/>
  <c r="O108" i="1"/>
  <c r="M108" i="1"/>
  <c r="AU107" i="1"/>
  <c r="AS107" i="1"/>
  <c r="AQ107" i="1"/>
  <c r="AO107" i="1"/>
  <c r="AM107" i="1"/>
  <c r="AK107" i="1"/>
  <c r="AE107" i="1"/>
  <c r="AC107" i="1"/>
  <c r="W107" i="1"/>
  <c r="U107" i="1"/>
  <c r="O107" i="1"/>
  <c r="M107" i="1"/>
  <c r="AU105" i="1"/>
  <c r="AS105" i="1"/>
  <c r="AQ105" i="1"/>
  <c r="AO105" i="1"/>
  <c r="AM105" i="1"/>
  <c r="AK105" i="1"/>
  <c r="AE105" i="1"/>
  <c r="AC105" i="1"/>
  <c r="W105" i="1"/>
  <c r="U105" i="1"/>
  <c r="O105" i="1"/>
  <c r="M105" i="1"/>
  <c r="AQ104" i="1"/>
  <c r="AU104" i="1" s="1"/>
  <c r="AO104" i="1"/>
  <c r="AS104" i="1" s="1"/>
  <c r="AM104" i="1"/>
  <c r="AK104" i="1"/>
  <c r="AE104" i="1"/>
  <c r="AC104" i="1"/>
  <c r="W104" i="1"/>
  <c r="U104" i="1"/>
  <c r="O104" i="1"/>
  <c r="M104" i="1"/>
  <c r="AU102" i="1"/>
  <c r="AS102" i="1"/>
  <c r="AQ102" i="1"/>
  <c r="AO102" i="1"/>
  <c r="AM102" i="1"/>
  <c r="AK102" i="1"/>
  <c r="AI102" i="1"/>
  <c r="AG102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AU101" i="1"/>
  <c r="AS101" i="1"/>
  <c r="AQ101" i="1"/>
  <c r="AO101" i="1"/>
  <c r="AM101" i="1"/>
  <c r="AK101" i="1"/>
  <c r="AE101" i="1"/>
  <c r="AC101" i="1"/>
  <c r="W101" i="1"/>
  <c r="U101" i="1"/>
  <c r="O101" i="1"/>
  <c r="M101" i="1"/>
  <c r="AU100" i="1"/>
  <c r="AS100" i="1"/>
  <c r="AQ100" i="1"/>
  <c r="AO100" i="1"/>
  <c r="AM100" i="1"/>
  <c r="AK100" i="1"/>
  <c r="AE100" i="1"/>
  <c r="AC100" i="1"/>
  <c r="W100" i="1"/>
  <c r="U100" i="1"/>
  <c r="O100" i="1"/>
  <c r="M100" i="1"/>
  <c r="AU99" i="1"/>
  <c r="AS99" i="1"/>
  <c r="AQ99" i="1"/>
  <c r="AO99" i="1"/>
  <c r="AM99" i="1"/>
  <c r="AK99" i="1"/>
  <c r="AE99" i="1"/>
  <c r="AC99" i="1"/>
  <c r="W99" i="1"/>
  <c r="U99" i="1"/>
  <c r="O99" i="1"/>
  <c r="M99" i="1"/>
  <c r="AU98" i="1"/>
  <c r="AS98" i="1"/>
  <c r="AQ98" i="1"/>
  <c r="AO98" i="1"/>
  <c r="AM98" i="1"/>
  <c r="AK98" i="1"/>
  <c r="AE98" i="1"/>
  <c r="AC98" i="1"/>
  <c r="W98" i="1"/>
  <c r="U98" i="1"/>
  <c r="O98" i="1"/>
  <c r="M98" i="1"/>
  <c r="AU97" i="1"/>
  <c r="AS97" i="1"/>
  <c r="AQ97" i="1"/>
  <c r="AO97" i="1"/>
  <c r="AM97" i="1"/>
  <c r="AK97" i="1"/>
  <c r="AE97" i="1"/>
  <c r="AC97" i="1"/>
  <c r="W97" i="1"/>
  <c r="U97" i="1"/>
  <c r="O97" i="1"/>
  <c r="M97" i="1"/>
  <c r="AU96" i="1"/>
  <c r="AS96" i="1"/>
  <c r="AQ96" i="1"/>
  <c r="AO96" i="1"/>
  <c r="AM96" i="1"/>
  <c r="AK96" i="1"/>
  <c r="AE96" i="1"/>
  <c r="AC96" i="1"/>
  <c r="W96" i="1"/>
  <c r="U96" i="1"/>
  <c r="O96" i="1"/>
  <c r="M96" i="1"/>
  <c r="AU95" i="1"/>
  <c r="AS95" i="1"/>
  <c r="AQ95" i="1"/>
  <c r="AO95" i="1"/>
  <c r="AM95" i="1"/>
  <c r="AK95" i="1"/>
  <c r="AE95" i="1"/>
  <c r="AC95" i="1"/>
  <c r="W95" i="1"/>
  <c r="U95" i="1"/>
  <c r="O95" i="1"/>
  <c r="M95" i="1"/>
  <c r="AU94" i="1"/>
  <c r="AS94" i="1"/>
  <c r="AQ94" i="1"/>
  <c r="AO94" i="1"/>
  <c r="AM94" i="1"/>
  <c r="AK94" i="1"/>
  <c r="AE94" i="1"/>
  <c r="AC94" i="1"/>
  <c r="W94" i="1"/>
  <c r="U94" i="1"/>
  <c r="O94" i="1"/>
  <c r="M94" i="1"/>
  <c r="AU93" i="1"/>
  <c r="AS93" i="1"/>
  <c r="AQ93" i="1"/>
  <c r="AO93" i="1"/>
  <c r="AM93" i="1"/>
  <c r="AK93" i="1"/>
  <c r="AE93" i="1"/>
  <c r="AC93" i="1"/>
  <c r="W93" i="1"/>
  <c r="U93" i="1"/>
  <c r="O93" i="1"/>
  <c r="M93" i="1"/>
  <c r="AU91" i="1"/>
  <c r="AS91" i="1"/>
  <c r="AQ91" i="1"/>
  <c r="AO91" i="1"/>
  <c r="AM91" i="1"/>
  <c r="AK91" i="1"/>
  <c r="AE91" i="1"/>
  <c r="AC91" i="1"/>
  <c r="W91" i="1"/>
  <c r="U91" i="1"/>
  <c r="O91" i="1"/>
  <c r="M91" i="1"/>
  <c r="AU87" i="1"/>
  <c r="AS87" i="1"/>
  <c r="AQ87" i="1"/>
  <c r="AO87" i="1"/>
  <c r="AM87" i="1"/>
  <c r="AK87" i="1"/>
  <c r="AI87" i="1"/>
  <c r="AG87" i="1"/>
  <c r="AE87" i="1"/>
  <c r="AC87" i="1"/>
  <c r="AA87" i="1"/>
  <c r="Y87" i="1"/>
  <c r="W87" i="1"/>
  <c r="U87" i="1"/>
  <c r="S87" i="1"/>
  <c r="Q87" i="1"/>
  <c r="O87" i="1"/>
  <c r="M87" i="1"/>
  <c r="K87" i="1"/>
  <c r="I87" i="1"/>
  <c r="AU86" i="1"/>
  <c r="AS86" i="1"/>
  <c r="AQ86" i="1"/>
  <c r="AO86" i="1"/>
  <c r="AM86" i="1"/>
  <c r="AK86" i="1"/>
  <c r="AE86" i="1"/>
  <c r="AC86" i="1"/>
  <c r="W86" i="1"/>
  <c r="U86" i="1"/>
  <c r="O86" i="1"/>
  <c r="M86" i="1"/>
  <c r="AU85" i="1"/>
  <c r="AS85" i="1"/>
  <c r="AQ85" i="1"/>
  <c r="AO85" i="1"/>
  <c r="AM85" i="1"/>
  <c r="AK85" i="1"/>
  <c r="AE85" i="1"/>
  <c r="AC85" i="1"/>
  <c r="W85" i="1"/>
  <c r="U85" i="1"/>
  <c r="O85" i="1"/>
  <c r="M85" i="1"/>
  <c r="AU84" i="1"/>
  <c r="AS84" i="1"/>
  <c r="AQ84" i="1"/>
  <c r="AO84" i="1"/>
  <c r="AM84" i="1"/>
  <c r="AK84" i="1"/>
  <c r="AE84" i="1"/>
  <c r="AC84" i="1"/>
  <c r="W84" i="1"/>
  <c r="U84" i="1"/>
  <c r="O84" i="1"/>
  <c r="M84" i="1"/>
  <c r="AU81" i="1"/>
  <c r="AS81" i="1"/>
  <c r="AQ81" i="1"/>
  <c r="AO81" i="1"/>
  <c r="AM81" i="1"/>
  <c r="AK81" i="1"/>
  <c r="AE81" i="1"/>
  <c r="AC81" i="1"/>
  <c r="W81" i="1"/>
  <c r="U81" i="1"/>
  <c r="O81" i="1"/>
  <c r="M81" i="1"/>
  <c r="AU80" i="1"/>
  <c r="AS80" i="1"/>
  <c r="AQ80" i="1"/>
  <c r="AO80" i="1"/>
  <c r="AM80" i="1"/>
  <c r="AK80" i="1"/>
  <c r="AE80" i="1"/>
  <c r="AC80" i="1"/>
  <c r="W80" i="1"/>
  <c r="U80" i="1"/>
  <c r="O80" i="1"/>
  <c r="M80" i="1"/>
  <c r="AU79" i="1"/>
  <c r="AS79" i="1"/>
  <c r="AQ79" i="1"/>
  <c r="AO79" i="1"/>
  <c r="AM79" i="1"/>
  <c r="AK79" i="1"/>
  <c r="AE79" i="1"/>
  <c r="AC79" i="1"/>
  <c r="W79" i="1"/>
  <c r="U79" i="1"/>
  <c r="O79" i="1"/>
  <c r="M79" i="1"/>
  <c r="AU78" i="1"/>
  <c r="AS78" i="1"/>
  <c r="AQ78" i="1"/>
  <c r="AO78" i="1"/>
  <c r="AM78" i="1"/>
  <c r="AK78" i="1"/>
  <c r="AE78" i="1"/>
  <c r="AC78" i="1"/>
  <c r="W78" i="1"/>
  <c r="U78" i="1"/>
  <c r="O78" i="1"/>
  <c r="M78" i="1"/>
  <c r="AU77" i="1"/>
  <c r="AS77" i="1"/>
  <c r="AQ77" i="1"/>
  <c r="AO77" i="1"/>
  <c r="AM77" i="1"/>
  <c r="AK77" i="1"/>
  <c r="AE77" i="1"/>
  <c r="AC77" i="1"/>
  <c r="W77" i="1"/>
  <c r="U77" i="1"/>
  <c r="O77" i="1"/>
  <c r="M77" i="1"/>
  <c r="AU76" i="1"/>
  <c r="AS76" i="1"/>
  <c r="AQ76" i="1"/>
  <c r="AO76" i="1"/>
  <c r="AM76" i="1"/>
  <c r="AK76" i="1"/>
  <c r="AE76" i="1"/>
  <c r="AC76" i="1"/>
  <c r="W76" i="1"/>
  <c r="U76" i="1"/>
  <c r="O76" i="1"/>
  <c r="M76" i="1"/>
  <c r="AU75" i="1"/>
  <c r="AS75" i="1"/>
  <c r="AQ75" i="1"/>
  <c r="AO75" i="1"/>
  <c r="AM75" i="1"/>
  <c r="AK75" i="1"/>
  <c r="AI75" i="1"/>
  <c r="AG75" i="1"/>
  <c r="AE75" i="1"/>
  <c r="AC75" i="1"/>
  <c r="AA75" i="1"/>
  <c r="Y75" i="1"/>
  <c r="W75" i="1"/>
  <c r="U75" i="1"/>
  <c r="S75" i="1"/>
  <c r="Q75" i="1"/>
  <c r="O75" i="1"/>
  <c r="M75" i="1"/>
  <c r="K75" i="1"/>
  <c r="I75" i="1"/>
  <c r="AU74" i="1"/>
  <c r="AS74" i="1"/>
  <c r="AQ74" i="1"/>
  <c r="AO74" i="1"/>
  <c r="AM74" i="1"/>
  <c r="AK74" i="1"/>
  <c r="AE74" i="1"/>
  <c r="AC74" i="1"/>
  <c r="W74" i="1"/>
  <c r="U74" i="1"/>
  <c r="O74" i="1"/>
  <c r="M74" i="1"/>
  <c r="AO73" i="1"/>
  <c r="AU72" i="1"/>
  <c r="AS72" i="1"/>
  <c r="AQ72" i="1"/>
  <c r="AO72" i="1"/>
  <c r="AM72" i="1"/>
  <c r="AK72" i="1"/>
  <c r="AE72" i="1"/>
  <c r="AC72" i="1"/>
  <c r="W72" i="1"/>
  <c r="U72" i="1"/>
  <c r="O72" i="1"/>
  <c r="M72" i="1"/>
  <c r="AU71" i="1"/>
  <c r="AS71" i="1"/>
  <c r="AQ71" i="1"/>
  <c r="AO71" i="1"/>
  <c r="AM71" i="1"/>
  <c r="AK71" i="1"/>
  <c r="AE71" i="1"/>
  <c r="AC71" i="1"/>
  <c r="W71" i="1"/>
  <c r="U71" i="1"/>
  <c r="O71" i="1"/>
  <c r="M71" i="1"/>
  <c r="AO70" i="1"/>
  <c r="AQ67" i="1"/>
  <c r="AU67" i="1" s="1"/>
  <c r="AM67" i="1"/>
  <c r="AI67" i="1"/>
  <c r="AG67" i="1"/>
  <c r="AK67" i="1" s="1"/>
  <c r="AA67" i="1"/>
  <c r="AE67" i="1" s="1"/>
  <c r="Y67" i="1"/>
  <c r="AC67" i="1" s="1"/>
  <c r="S67" i="1"/>
  <c r="W67" i="1" s="1"/>
  <c r="Q67" i="1"/>
  <c r="AO67" i="1" s="1"/>
  <c r="AS67" i="1" s="1"/>
  <c r="O67" i="1"/>
  <c r="K67" i="1"/>
  <c r="I67" i="1"/>
  <c r="M67" i="1" s="1"/>
  <c r="AU66" i="1"/>
  <c r="AS66" i="1"/>
  <c r="AQ66" i="1"/>
  <c r="AO66" i="1"/>
  <c r="AM66" i="1"/>
  <c r="AK66" i="1"/>
  <c r="AE66" i="1"/>
  <c r="AC66" i="1"/>
  <c r="W66" i="1"/>
  <c r="U66" i="1"/>
  <c r="O66" i="1"/>
  <c r="M66" i="1"/>
  <c r="AU65" i="1"/>
  <c r="AS65" i="1"/>
  <c r="AQ65" i="1"/>
  <c r="AO65" i="1"/>
  <c r="AM65" i="1"/>
  <c r="AK65" i="1"/>
  <c r="AE65" i="1"/>
  <c r="AC65" i="1"/>
  <c r="W65" i="1"/>
  <c r="U65" i="1"/>
  <c r="O65" i="1"/>
  <c r="M65" i="1"/>
  <c r="AQ64" i="1"/>
  <c r="AU64" i="1" s="1"/>
  <c r="AO64" i="1"/>
  <c r="AS64" i="1" s="1"/>
  <c r="AM64" i="1"/>
  <c r="AK64" i="1"/>
  <c r="AE64" i="1"/>
  <c r="AC64" i="1"/>
  <c r="W64" i="1"/>
  <c r="U64" i="1"/>
  <c r="O64" i="1"/>
  <c r="M64" i="1"/>
  <c r="AU63" i="1"/>
  <c r="AS63" i="1"/>
  <c r="AQ63" i="1"/>
  <c r="AO63" i="1"/>
  <c r="AM63" i="1"/>
  <c r="AK63" i="1"/>
  <c r="AE63" i="1"/>
  <c r="AC63" i="1"/>
  <c r="W63" i="1"/>
  <c r="U63" i="1"/>
  <c r="O63" i="1"/>
  <c r="M63" i="1"/>
  <c r="AU62" i="1"/>
  <c r="AS62" i="1"/>
  <c r="AQ62" i="1"/>
  <c r="AO62" i="1"/>
  <c r="AM62" i="1"/>
  <c r="AK62" i="1"/>
  <c r="AE62" i="1"/>
  <c r="AC62" i="1"/>
  <c r="W62" i="1"/>
  <c r="U62" i="1"/>
  <c r="O62" i="1"/>
  <c r="M62" i="1"/>
  <c r="AU61" i="1"/>
  <c r="AS61" i="1"/>
  <c r="AQ61" i="1"/>
  <c r="AO61" i="1"/>
  <c r="AM61" i="1"/>
  <c r="AK61" i="1"/>
  <c r="AE61" i="1"/>
  <c r="AC61" i="1"/>
  <c r="W61" i="1"/>
  <c r="U61" i="1"/>
  <c r="O61" i="1"/>
  <c r="M61" i="1"/>
  <c r="AU60" i="1"/>
  <c r="AS60" i="1"/>
  <c r="AQ60" i="1"/>
  <c r="AO60" i="1"/>
  <c r="AM60" i="1"/>
  <c r="AK60" i="1"/>
  <c r="AE60" i="1"/>
  <c r="AC60" i="1"/>
  <c r="W60" i="1"/>
  <c r="U60" i="1"/>
  <c r="O60" i="1"/>
  <c r="M60" i="1"/>
  <c r="AO59" i="1"/>
  <c r="AI57" i="1"/>
  <c r="AM57" i="1" s="1"/>
  <c r="AG57" i="1"/>
  <c r="AK57" i="1" s="1"/>
  <c r="AA57" i="1"/>
  <c r="AE57" i="1" s="1"/>
  <c r="Y57" i="1"/>
  <c r="AC57" i="1" s="1"/>
  <c r="S57" i="1"/>
  <c r="W57" i="1" s="1"/>
  <c r="Q57" i="1"/>
  <c r="U57" i="1" s="1"/>
  <c r="K57" i="1"/>
  <c r="AQ57" i="1" s="1"/>
  <c r="I57" i="1"/>
  <c r="AO57" i="1" s="1"/>
  <c r="AU56" i="1"/>
  <c r="AS56" i="1"/>
  <c r="AQ56" i="1"/>
  <c r="AO56" i="1"/>
  <c r="AM56" i="1"/>
  <c r="AK56" i="1"/>
  <c r="AE56" i="1"/>
  <c r="AC56" i="1"/>
  <c r="W56" i="1"/>
  <c r="U56" i="1"/>
  <c r="O56" i="1"/>
  <c r="M56" i="1"/>
  <c r="AQ55" i="1"/>
  <c r="AU55" i="1" s="1"/>
  <c r="AO55" i="1"/>
  <c r="AS55" i="1" s="1"/>
  <c r="AM55" i="1"/>
  <c r="AK55" i="1"/>
  <c r="AE55" i="1"/>
  <c r="AC55" i="1"/>
  <c r="W55" i="1"/>
  <c r="U55" i="1"/>
  <c r="O55" i="1"/>
  <c r="M55" i="1"/>
  <c r="AQ54" i="1"/>
  <c r="AU54" i="1" s="1"/>
  <c r="AO54" i="1"/>
  <c r="AS54" i="1" s="1"/>
  <c r="AM54" i="1"/>
  <c r="AK54" i="1"/>
  <c r="AE54" i="1"/>
  <c r="AC54" i="1"/>
  <c r="W54" i="1"/>
  <c r="U54" i="1"/>
  <c r="O54" i="1"/>
  <c r="M54" i="1"/>
  <c r="AQ53" i="1"/>
  <c r="AU53" i="1" s="1"/>
  <c r="AO53" i="1"/>
  <c r="AS53" i="1" s="1"/>
  <c r="AM53" i="1"/>
  <c r="AK53" i="1"/>
  <c r="AE53" i="1"/>
  <c r="AC53" i="1"/>
  <c r="W53" i="1"/>
  <c r="U53" i="1"/>
  <c r="O53" i="1"/>
  <c r="M53" i="1"/>
  <c r="AU52" i="1"/>
  <c r="AS52" i="1"/>
  <c r="AQ52" i="1"/>
  <c r="AO52" i="1"/>
  <c r="AM52" i="1"/>
  <c r="AK52" i="1"/>
  <c r="AE52" i="1"/>
  <c r="AC52" i="1"/>
  <c r="W52" i="1"/>
  <c r="U52" i="1"/>
  <c r="O52" i="1"/>
  <c r="M52" i="1"/>
  <c r="AQ51" i="1"/>
  <c r="AU51" i="1" s="1"/>
  <c r="AO51" i="1"/>
  <c r="AS51" i="1" s="1"/>
  <c r="AM51" i="1"/>
  <c r="AK51" i="1"/>
  <c r="AE51" i="1"/>
  <c r="AC51" i="1"/>
  <c r="W51" i="1"/>
  <c r="U51" i="1"/>
  <c r="O51" i="1"/>
  <c r="M51" i="1"/>
  <c r="AU50" i="1"/>
  <c r="AS50" i="1"/>
  <c r="AQ50" i="1"/>
  <c r="AO50" i="1"/>
  <c r="AM50" i="1"/>
  <c r="AK50" i="1"/>
  <c r="AE50" i="1"/>
  <c r="AC50" i="1"/>
  <c r="W50" i="1"/>
  <c r="U50" i="1"/>
  <c r="O50" i="1"/>
  <c r="M50" i="1"/>
  <c r="AU49" i="1"/>
  <c r="AS49" i="1"/>
  <c r="AQ49" i="1"/>
  <c r="AO49" i="1"/>
  <c r="AM49" i="1"/>
  <c r="AK49" i="1"/>
  <c r="AE49" i="1"/>
  <c r="AC49" i="1"/>
  <c r="W49" i="1"/>
  <c r="U49" i="1"/>
  <c r="O49" i="1"/>
  <c r="M49" i="1"/>
  <c r="AU48" i="1"/>
  <c r="AS48" i="1"/>
  <c r="AQ48" i="1"/>
  <c r="AO48" i="1"/>
  <c r="AM48" i="1"/>
  <c r="AK48" i="1"/>
  <c r="AE48" i="1"/>
  <c r="AC48" i="1"/>
  <c r="W48" i="1"/>
  <c r="U48" i="1"/>
  <c r="O48" i="1"/>
  <c r="M48" i="1"/>
  <c r="AU47" i="1"/>
  <c r="AS47" i="1"/>
  <c r="AQ47" i="1"/>
  <c r="AO47" i="1"/>
  <c r="AM47" i="1"/>
  <c r="AK47" i="1"/>
  <c r="AE47" i="1"/>
  <c r="AC47" i="1"/>
  <c r="W47" i="1"/>
  <c r="U47" i="1"/>
  <c r="O47" i="1"/>
  <c r="M47" i="1"/>
  <c r="AU46" i="1"/>
  <c r="AS46" i="1"/>
  <c r="AQ46" i="1"/>
  <c r="AO46" i="1"/>
  <c r="AM46" i="1"/>
  <c r="AK46" i="1"/>
  <c r="AE46" i="1"/>
  <c r="AC46" i="1"/>
  <c r="W46" i="1"/>
  <c r="U46" i="1"/>
  <c r="O46" i="1"/>
  <c r="M46" i="1"/>
  <c r="AU45" i="1"/>
  <c r="AS45" i="1"/>
  <c r="AQ45" i="1"/>
  <c r="AO45" i="1"/>
  <c r="AM45" i="1"/>
  <c r="AK45" i="1"/>
  <c r="AE45" i="1"/>
  <c r="AC45" i="1"/>
  <c r="W45" i="1"/>
  <c r="U45" i="1"/>
  <c r="O45" i="1"/>
  <c r="M45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Q43" i="1"/>
  <c r="O43" i="1"/>
  <c r="M43" i="1"/>
  <c r="K43" i="1"/>
  <c r="I43" i="1"/>
  <c r="AU42" i="1"/>
  <c r="AS42" i="1"/>
  <c r="AQ42" i="1"/>
  <c r="AO42" i="1"/>
  <c r="AM42" i="1"/>
  <c r="AK42" i="1"/>
  <c r="AE42" i="1"/>
  <c r="AC42" i="1"/>
  <c r="W42" i="1"/>
  <c r="U42" i="1"/>
  <c r="O42" i="1"/>
  <c r="M42" i="1"/>
  <c r="AU41" i="1"/>
  <c r="AS41" i="1"/>
  <c r="AQ41" i="1"/>
  <c r="AO41" i="1"/>
  <c r="AM41" i="1"/>
  <c r="AK41" i="1"/>
  <c r="AE41" i="1"/>
  <c r="AC41" i="1"/>
  <c r="W41" i="1"/>
  <c r="U41" i="1"/>
  <c r="O41" i="1"/>
  <c r="M41" i="1"/>
  <c r="AU39" i="1"/>
  <c r="AS39" i="1"/>
  <c r="AQ39" i="1"/>
  <c r="AO39" i="1"/>
  <c r="AM39" i="1"/>
  <c r="AK39" i="1"/>
  <c r="AE39" i="1"/>
  <c r="AC39" i="1"/>
  <c r="W39" i="1"/>
  <c r="U39" i="1"/>
  <c r="O39" i="1"/>
  <c r="M39" i="1"/>
  <c r="AU38" i="1"/>
  <c r="AS38" i="1"/>
  <c r="AQ38" i="1"/>
  <c r="AO38" i="1"/>
  <c r="AM38" i="1"/>
  <c r="AK38" i="1"/>
  <c r="AE38" i="1"/>
  <c r="AC38" i="1"/>
  <c r="W38" i="1"/>
  <c r="U38" i="1"/>
  <c r="O38" i="1"/>
  <c r="M38" i="1"/>
  <c r="AI37" i="1"/>
  <c r="AM37" i="1" s="1"/>
  <c r="AG37" i="1"/>
  <c r="AK37" i="1" s="1"/>
  <c r="AA37" i="1"/>
  <c r="AE37" i="1" s="1"/>
  <c r="Y37" i="1"/>
  <c r="AC37" i="1" s="1"/>
  <c r="S37" i="1"/>
  <c r="AQ37" i="1" s="1"/>
  <c r="Q37" i="1"/>
  <c r="U37" i="1" s="1"/>
  <c r="K37" i="1"/>
  <c r="O37" i="1" s="1"/>
  <c r="I37" i="1"/>
  <c r="M37" i="1" s="1"/>
  <c r="AO36" i="1"/>
  <c r="AQ35" i="1"/>
  <c r="AU35" i="1" s="1"/>
  <c r="AO35" i="1"/>
  <c r="AM35" i="1"/>
  <c r="AK35" i="1"/>
  <c r="AE35" i="1"/>
  <c r="AC35" i="1"/>
  <c r="W35" i="1"/>
  <c r="U35" i="1"/>
  <c r="O35" i="1"/>
  <c r="M35" i="1"/>
  <c r="AQ34" i="1"/>
  <c r="AU34" i="1" s="1"/>
  <c r="AO34" i="1"/>
  <c r="AS34" i="1" s="1"/>
  <c r="AM34" i="1"/>
  <c r="AK34" i="1"/>
  <c r="AE34" i="1"/>
  <c r="AC34" i="1"/>
  <c r="W34" i="1"/>
  <c r="U34" i="1"/>
  <c r="O34" i="1"/>
  <c r="M34" i="1"/>
  <c r="AU33" i="1"/>
  <c r="AS33" i="1"/>
  <c r="AQ33" i="1"/>
  <c r="AO33" i="1"/>
  <c r="AM33" i="1"/>
  <c r="AK33" i="1"/>
  <c r="AE33" i="1"/>
  <c r="AC33" i="1"/>
  <c r="W33" i="1"/>
  <c r="U33" i="1"/>
  <c r="O33" i="1"/>
  <c r="M33" i="1"/>
  <c r="AU32" i="1"/>
  <c r="AS32" i="1"/>
  <c r="AQ32" i="1"/>
  <c r="AO32" i="1"/>
  <c r="AM32" i="1"/>
  <c r="AK32" i="1"/>
  <c r="AE32" i="1"/>
  <c r="AC32" i="1"/>
  <c r="W32" i="1"/>
  <c r="U32" i="1"/>
  <c r="O32" i="1"/>
  <c r="M32" i="1"/>
  <c r="AM30" i="1"/>
  <c r="AI30" i="1"/>
  <c r="AG30" i="1"/>
  <c r="AK30" i="1" s="1"/>
  <c r="AA30" i="1"/>
  <c r="AE30" i="1" s="1"/>
  <c r="Y30" i="1"/>
  <c r="AC30" i="1" s="1"/>
  <c r="S30" i="1"/>
  <c r="AQ30" i="1" s="1"/>
  <c r="Q30" i="1"/>
  <c r="AO30" i="1" s="1"/>
  <c r="AS30" i="1" s="1"/>
  <c r="O30" i="1"/>
  <c r="K30" i="1"/>
  <c r="I30" i="1"/>
  <c r="M30" i="1" s="1"/>
  <c r="AO29" i="1"/>
  <c r="AQ28" i="1"/>
  <c r="AU28" i="1" s="1"/>
  <c r="AO28" i="1"/>
  <c r="AS28" i="1" s="1"/>
  <c r="AM28" i="1"/>
  <c r="AK28" i="1"/>
  <c r="AE28" i="1"/>
  <c r="AC28" i="1"/>
  <c r="W28" i="1"/>
  <c r="U28" i="1"/>
  <c r="O28" i="1"/>
  <c r="M28" i="1"/>
  <c r="AQ27" i="1"/>
  <c r="AU27" i="1" s="1"/>
  <c r="AO27" i="1"/>
  <c r="AS27" i="1" s="1"/>
  <c r="AM27" i="1"/>
  <c r="AK27" i="1"/>
  <c r="AE27" i="1"/>
  <c r="AC27" i="1"/>
  <c r="W27" i="1"/>
  <c r="U27" i="1"/>
  <c r="O27" i="1"/>
  <c r="M27" i="1"/>
  <c r="AU26" i="1"/>
  <c r="AS26" i="1"/>
  <c r="AQ26" i="1"/>
  <c r="AO26" i="1"/>
  <c r="AM26" i="1"/>
  <c r="AK26" i="1"/>
  <c r="AE26" i="1"/>
  <c r="AC26" i="1"/>
  <c r="W26" i="1"/>
  <c r="U26" i="1"/>
  <c r="O26" i="1"/>
  <c r="M26" i="1"/>
  <c r="AU25" i="1"/>
  <c r="AS25" i="1"/>
  <c r="AQ25" i="1"/>
  <c r="AO25" i="1"/>
  <c r="AM25" i="1"/>
  <c r="AK25" i="1"/>
  <c r="AE25" i="1"/>
  <c r="AC25" i="1"/>
  <c r="W25" i="1"/>
  <c r="U25" i="1"/>
  <c r="O25" i="1"/>
  <c r="M25" i="1"/>
  <c r="AU23" i="1"/>
  <c r="AS23" i="1"/>
  <c r="AQ23" i="1"/>
  <c r="AO23" i="1"/>
  <c r="AM23" i="1"/>
  <c r="AK23" i="1"/>
  <c r="AE23" i="1"/>
  <c r="AC23" i="1"/>
  <c r="W23" i="1"/>
  <c r="U23" i="1"/>
  <c r="O23" i="1"/>
  <c r="M23" i="1"/>
  <c r="AM22" i="1"/>
  <c r="AK22" i="1"/>
  <c r="AI22" i="1"/>
  <c r="AI68" i="1" s="1"/>
  <c r="AG22" i="1"/>
  <c r="AA22" i="1"/>
  <c r="AA68" i="1" s="1"/>
  <c r="Y22" i="1"/>
  <c r="Y68" i="1" s="1"/>
  <c r="S22" i="1"/>
  <c r="Q22" i="1"/>
  <c r="O22" i="1"/>
  <c r="M22" i="1"/>
  <c r="K22" i="1"/>
  <c r="AQ22" i="1" s="1"/>
  <c r="AU22" i="1" s="1"/>
  <c r="I22" i="1"/>
  <c r="AO22" i="1" s="1"/>
  <c r="AQ21" i="1"/>
  <c r="AU21" i="1" s="1"/>
  <c r="AO21" i="1"/>
  <c r="AS21" i="1" s="1"/>
  <c r="AM21" i="1"/>
  <c r="AK21" i="1"/>
  <c r="AE21" i="1"/>
  <c r="AC21" i="1"/>
  <c r="W21" i="1"/>
  <c r="U21" i="1"/>
  <c r="O21" i="1"/>
  <c r="M21" i="1"/>
  <c r="AQ20" i="1"/>
  <c r="AU20" i="1" s="1"/>
  <c r="AO20" i="1"/>
  <c r="AS20" i="1" s="1"/>
  <c r="AM20" i="1"/>
  <c r="AK20" i="1"/>
  <c r="AE20" i="1"/>
  <c r="AC20" i="1"/>
  <c r="W20" i="1"/>
  <c r="U20" i="1"/>
  <c r="O20" i="1"/>
  <c r="M20" i="1"/>
  <c r="AQ19" i="1"/>
  <c r="AU19" i="1" s="1"/>
  <c r="AO19" i="1"/>
  <c r="AS19" i="1" s="1"/>
  <c r="AM19" i="1"/>
  <c r="AK19" i="1"/>
  <c r="AE19" i="1"/>
  <c r="AC19" i="1"/>
  <c r="W19" i="1"/>
  <c r="U19" i="1"/>
  <c r="O19" i="1"/>
  <c r="M19" i="1"/>
  <c r="AQ18" i="1"/>
  <c r="AU18" i="1" s="1"/>
  <c r="AO18" i="1"/>
  <c r="AS18" i="1" s="1"/>
  <c r="AM18" i="1"/>
  <c r="AK18" i="1"/>
  <c r="AE18" i="1"/>
  <c r="AC18" i="1"/>
  <c r="W18" i="1"/>
  <c r="U18" i="1"/>
  <c r="O18" i="1"/>
  <c r="M18" i="1"/>
  <c r="AU17" i="1"/>
  <c r="AS17" i="1"/>
  <c r="AQ17" i="1"/>
  <c r="AO17" i="1"/>
  <c r="AM17" i="1"/>
  <c r="AK17" i="1"/>
  <c r="AE17" i="1"/>
  <c r="AC17" i="1"/>
  <c r="W17" i="1"/>
  <c r="U17" i="1"/>
  <c r="O17" i="1"/>
  <c r="M17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AU14" i="1"/>
  <c r="AS14" i="1"/>
  <c r="AQ14" i="1"/>
  <c r="AO14" i="1"/>
  <c r="AM14" i="1"/>
  <c r="AK14" i="1"/>
  <c r="AE14" i="1"/>
  <c r="AC14" i="1"/>
  <c r="W14" i="1"/>
  <c r="U14" i="1"/>
  <c r="O14" i="1"/>
  <c r="M14" i="1"/>
  <c r="AU13" i="1"/>
  <c r="AS13" i="1"/>
  <c r="AQ13" i="1"/>
  <c r="AO13" i="1"/>
  <c r="AM13" i="1"/>
  <c r="AK13" i="1"/>
  <c r="AE13" i="1"/>
  <c r="AC13" i="1"/>
  <c r="W13" i="1"/>
  <c r="U13" i="1"/>
  <c r="O13" i="1"/>
  <c r="M13" i="1"/>
  <c r="AU12" i="1"/>
  <c r="AS12" i="1"/>
  <c r="AQ12" i="1"/>
  <c r="AO12" i="1"/>
  <c r="AM12" i="1"/>
  <c r="AK12" i="1"/>
  <c r="AE12" i="1"/>
  <c r="AC12" i="1"/>
  <c r="W12" i="1"/>
  <c r="U12" i="1"/>
  <c r="O12" i="1"/>
  <c r="M12" i="1"/>
  <c r="AU11" i="1"/>
  <c r="AS11" i="1"/>
  <c r="AQ11" i="1"/>
  <c r="AO11" i="1"/>
  <c r="AM11" i="1"/>
  <c r="AK11" i="1"/>
  <c r="AE11" i="1"/>
  <c r="AC11" i="1"/>
  <c r="W11" i="1"/>
  <c r="U11" i="1"/>
  <c r="O11" i="1"/>
  <c r="M11" i="1"/>
  <c r="AU10" i="1"/>
  <c r="AS10" i="1"/>
  <c r="AQ10" i="1"/>
  <c r="AO10" i="1"/>
  <c r="AM10" i="1"/>
  <c r="AK10" i="1"/>
  <c r="AE10" i="1"/>
  <c r="AC10" i="1"/>
  <c r="W10" i="1"/>
  <c r="U10" i="1"/>
  <c r="O10" i="1"/>
  <c r="M10" i="1"/>
  <c r="AO6" i="1"/>
  <c r="AQ5" i="1"/>
  <c r="AU5" i="1" s="1"/>
  <c r="AO5" i="1"/>
  <c r="AS5" i="1" s="1"/>
  <c r="AM5" i="1"/>
  <c r="AK5" i="1"/>
  <c r="AE5" i="1"/>
  <c r="AC5" i="1"/>
  <c r="W5" i="1"/>
  <c r="U5" i="1"/>
  <c r="O5" i="1"/>
  <c r="M5" i="1"/>
  <c r="K100" i="3" l="1"/>
  <c r="M100" i="3"/>
  <c r="K91" i="3"/>
  <c r="M91" i="3"/>
  <c r="G92" i="3"/>
  <c r="M22" i="3"/>
  <c r="I62" i="3"/>
  <c r="K62" i="3" s="1"/>
  <c r="K58" i="3"/>
  <c r="K22" i="3"/>
  <c r="AS157" i="1"/>
  <c r="AQ157" i="1"/>
  <c r="AU157" i="1" s="1"/>
  <c r="U157" i="1"/>
  <c r="AE146" i="1"/>
  <c r="AQ146" i="1"/>
  <c r="U146" i="1"/>
  <c r="AC146" i="1"/>
  <c r="AK146" i="1"/>
  <c r="AO146" i="1"/>
  <c r="AS146" i="1"/>
  <c r="M146" i="1"/>
  <c r="O146" i="1"/>
  <c r="I175" i="1"/>
  <c r="K175" i="1"/>
  <c r="AG175" i="1"/>
  <c r="AI175" i="1"/>
  <c r="AE138" i="1"/>
  <c r="AS129" i="1"/>
  <c r="AC136" i="1"/>
  <c r="M138" i="1"/>
  <c r="AK138" i="1"/>
  <c r="AE136" i="1"/>
  <c r="O138" i="1"/>
  <c r="AM138" i="1"/>
  <c r="Q138" i="1"/>
  <c r="U138" i="1" s="1"/>
  <c r="S138" i="1"/>
  <c r="AQ138" i="1"/>
  <c r="O136" i="1"/>
  <c r="AO136" i="1"/>
  <c r="AS136" i="1" s="1"/>
  <c r="Y175" i="1"/>
  <c r="AE119" i="1"/>
  <c r="M119" i="1"/>
  <c r="S175" i="1"/>
  <c r="O119" i="1"/>
  <c r="AA175" i="1"/>
  <c r="U67" i="1"/>
  <c r="AU57" i="1"/>
  <c r="AQ181" i="1"/>
  <c r="AU181" i="1" s="1"/>
  <c r="U181" i="1"/>
  <c r="AO180" i="1"/>
  <c r="U180" i="1"/>
  <c r="AQ180" i="1"/>
  <c r="AU180" i="1" s="1"/>
  <c r="W180" i="1"/>
  <c r="M181" i="1"/>
  <c r="O181" i="1"/>
  <c r="AS57" i="1"/>
  <c r="M57" i="1"/>
  <c r="O57" i="1"/>
  <c r="AO37" i="1"/>
  <c r="AS37" i="1" s="1"/>
  <c r="W37" i="1"/>
  <c r="Q68" i="1"/>
  <c r="Q82" i="1" s="1"/>
  <c r="S68" i="1"/>
  <c r="AS35" i="1"/>
  <c r="AU30" i="1"/>
  <c r="U30" i="1"/>
  <c r="I68" i="1"/>
  <c r="I82" i="1" s="1"/>
  <c r="I88" i="1" s="1"/>
  <c r="I89" i="1" s="1"/>
  <c r="W30" i="1"/>
  <c r="AG68" i="1"/>
  <c r="AG82" i="1" s="1"/>
  <c r="AG88" i="1" s="1"/>
  <c r="AG89" i="1" s="1"/>
  <c r="AC68" i="1"/>
  <c r="Y82" i="1"/>
  <c r="AI82" i="1"/>
  <c r="AE68" i="1"/>
  <c r="AA82" i="1"/>
  <c r="AS22" i="1"/>
  <c r="K68" i="1"/>
  <c r="U22" i="1"/>
  <c r="W22" i="1"/>
  <c r="AC22" i="1"/>
  <c r="AE22" i="1"/>
  <c r="M62" i="3" l="1"/>
  <c r="M92" i="3"/>
  <c r="K92" i="3"/>
  <c r="G93" i="3"/>
  <c r="M175" i="1"/>
  <c r="AM175" i="1"/>
  <c r="O175" i="1"/>
  <c r="AU146" i="1"/>
  <c r="AK175" i="1"/>
  <c r="AG176" i="1"/>
  <c r="AG182" i="1" s="1"/>
  <c r="I176" i="1"/>
  <c r="I182" i="1" s="1"/>
  <c r="Q175" i="1"/>
  <c r="U175" i="1" s="1"/>
  <c r="AO138" i="1"/>
  <c r="AS138" i="1" s="1"/>
  <c r="AU138" i="1"/>
  <c r="AE175" i="1"/>
  <c r="W138" i="1"/>
  <c r="AU136" i="1"/>
  <c r="AC175" i="1"/>
  <c r="AQ175" i="1"/>
  <c r="AS181" i="1"/>
  <c r="AS180" i="1"/>
  <c r="W68" i="1"/>
  <c r="AK68" i="1"/>
  <c r="U68" i="1"/>
  <c r="S82" i="1"/>
  <c r="U82" i="1" s="1"/>
  <c r="AO68" i="1"/>
  <c r="AM68" i="1"/>
  <c r="AU37" i="1"/>
  <c r="AM82" i="1"/>
  <c r="AI88" i="1"/>
  <c r="S88" i="1"/>
  <c r="K82" i="1"/>
  <c r="AQ68" i="1"/>
  <c r="O68" i="1"/>
  <c r="Q88" i="1"/>
  <c r="M68" i="1"/>
  <c r="AO82" i="1"/>
  <c r="AE82" i="1"/>
  <c r="AA88" i="1"/>
  <c r="AC82" i="1"/>
  <c r="Y88" i="1"/>
  <c r="AK82" i="1"/>
  <c r="G101" i="3" l="1"/>
  <c r="K93" i="3"/>
  <c r="M93" i="3"/>
  <c r="AO175" i="1"/>
  <c r="AS175" i="1" s="1"/>
  <c r="W175" i="1"/>
  <c r="W82" i="1"/>
  <c r="AU68" i="1"/>
  <c r="O82" i="1"/>
  <c r="K88" i="1"/>
  <c r="AQ82" i="1"/>
  <c r="AU82" i="1" s="1"/>
  <c r="M82" i="1"/>
  <c r="U88" i="1"/>
  <c r="Q89" i="1"/>
  <c r="AO88" i="1"/>
  <c r="Y89" i="1"/>
  <c r="AC88" i="1"/>
  <c r="W88" i="1"/>
  <c r="S89" i="1"/>
  <c r="AI89" i="1"/>
  <c r="AM88" i="1"/>
  <c r="AK88" i="1"/>
  <c r="AA89" i="1"/>
  <c r="AE88" i="1"/>
  <c r="AS68" i="1"/>
  <c r="K101" i="3" l="1"/>
  <c r="M101" i="3"/>
  <c r="AU175" i="1"/>
  <c r="AS82" i="1"/>
  <c r="S176" i="1"/>
  <c r="W89" i="1"/>
  <c r="AO89" i="1"/>
  <c r="Q176" i="1"/>
  <c r="U89" i="1"/>
  <c r="AE89" i="1"/>
  <c r="AA176" i="1"/>
  <c r="AC89" i="1"/>
  <c r="Y176" i="1"/>
  <c r="AQ88" i="1"/>
  <c r="AU88" i="1" s="1"/>
  <c r="O88" i="1"/>
  <c r="K89" i="1"/>
  <c r="M88" i="1"/>
  <c r="AM89" i="1"/>
  <c r="AK89" i="1"/>
  <c r="AI176" i="1"/>
  <c r="AM176" i="1" l="1"/>
  <c r="AI182" i="1"/>
  <c r="AK176" i="1"/>
  <c r="Y182" i="1"/>
  <c r="AC176" i="1"/>
  <c r="AA182" i="1"/>
  <c r="AE176" i="1"/>
  <c r="Q182" i="1"/>
  <c r="U176" i="1"/>
  <c r="AO176" i="1"/>
  <c r="AS88" i="1"/>
  <c r="O89" i="1"/>
  <c r="M89" i="1"/>
  <c r="AQ89" i="1"/>
  <c r="AU89" i="1" s="1"/>
  <c r="K176" i="1"/>
  <c r="W176" i="1"/>
  <c r="S182" i="1"/>
  <c r="AE182" i="1" l="1"/>
  <c r="AS89" i="1"/>
  <c r="AQ176" i="1"/>
  <c r="AU176" i="1" s="1"/>
  <c r="O176" i="1"/>
  <c r="K182" i="1"/>
  <c r="M176" i="1"/>
  <c r="AS176" i="1"/>
  <c r="W182" i="1"/>
  <c r="AK182" i="1"/>
  <c r="AM182" i="1"/>
  <c r="AO182" i="1"/>
  <c r="U182" i="1"/>
  <c r="AC182" i="1"/>
  <c r="AQ182" i="1" l="1"/>
  <c r="AU182" i="1" s="1"/>
  <c r="O182" i="1"/>
  <c r="M182" i="1"/>
  <c r="AS182" i="1" l="1"/>
</calcChain>
</file>

<file path=xl/sharedStrings.xml><?xml version="1.0" encoding="utf-8"?>
<sst xmlns="http://schemas.openxmlformats.org/spreadsheetml/2006/main" count="342" uniqueCount="327">
  <si>
    <t>TOTAL</t>
  </si>
  <si>
    <t>Jul 22</t>
  </si>
  <si>
    <t>Budget</t>
  </si>
  <si>
    <t>$ Over Budget</t>
  </si>
  <si>
    <t>% of Budget</t>
  </si>
  <si>
    <t>Aug 22</t>
  </si>
  <si>
    <t>Sep 22</t>
  </si>
  <si>
    <t>Oct 22</t>
  </si>
  <si>
    <t>Jul - Oct 22</t>
  </si>
  <si>
    <t>Ordinary Income/Expense</t>
  </si>
  <si>
    <t>Income</t>
  </si>
  <si>
    <t>4576 · Income Refund</t>
  </si>
  <si>
    <t>4580 · Education Department Sales</t>
  </si>
  <si>
    <t>4 · Contributed support</t>
  </si>
  <si>
    <t>4010 · Government grants</t>
  </si>
  <si>
    <t>4089 · PCAR</t>
  </si>
  <si>
    <t>4110 · PCAR-SASP</t>
  </si>
  <si>
    <t>4100 · PCAR-DOH</t>
  </si>
  <si>
    <t>4090 · PCAR-DHS</t>
  </si>
  <si>
    <t>4180 · PCAR-RSCCA</t>
  </si>
  <si>
    <t>4190 · PCAR-SA FVPSA  ARP</t>
  </si>
  <si>
    <t>Total 4089 · PCAR</t>
  </si>
  <si>
    <t>4170 · VOCA</t>
  </si>
  <si>
    <t>33161 · VOCA 20-23 Non Comp</t>
  </si>
  <si>
    <t>30423 · Sunbury Cares</t>
  </si>
  <si>
    <t>28952 · VOCA Non Comp 19-21</t>
  </si>
  <si>
    <t>28951 · VOCA - Service Enhancement</t>
  </si>
  <si>
    <t>29281 · Family Justice Center</t>
  </si>
  <si>
    <t>Total 4170 · VOCA</t>
  </si>
  <si>
    <t>4105 · PAATH15 Human Trafficking</t>
  </si>
  <si>
    <t>4124 · STOP SNYDER</t>
  </si>
  <si>
    <t>4124.23 · 2023 STOP Snyder</t>
  </si>
  <si>
    <t>4124.22 · 2022 STOP Snyder</t>
  </si>
  <si>
    <t>4124.20 · 2020 STOP Snyder</t>
  </si>
  <si>
    <t>4124.21 · 2021 - STOP Snyder</t>
  </si>
  <si>
    <t>4124 · STOP SNYDER - Other</t>
  </si>
  <si>
    <t>Total 4124 · STOP SNYDER</t>
  </si>
  <si>
    <t>4125 · STOP UNION</t>
  </si>
  <si>
    <t>4125.23 · 2023 STOP Union</t>
  </si>
  <si>
    <t>4125.22 · 2022 STOP Union</t>
  </si>
  <si>
    <t>4125.21 · 2021 STOP Union</t>
  </si>
  <si>
    <t>4125.20 · 2020 STOP Union</t>
  </si>
  <si>
    <t>4125 · STOP UNION - Other</t>
  </si>
  <si>
    <t>Total 4125 · STOP UNION</t>
  </si>
  <si>
    <t>4014 · Passthrough Income Snyder</t>
  </si>
  <si>
    <t>4012 · Passthrough Income Union</t>
  </si>
  <si>
    <t>4066 · DOJ</t>
  </si>
  <si>
    <t>4066.1 · Susquehanna University -18-20</t>
  </si>
  <si>
    <t>4066.2 · Susquehanna University 21-23</t>
  </si>
  <si>
    <t>Total 4066 · DOJ</t>
  </si>
  <si>
    <t>4164 · HUD CoC</t>
  </si>
  <si>
    <t>4165.21 · PSH Schuylkill 21-22</t>
  </si>
  <si>
    <t>4166.21 · PSH Lycoming 21-22</t>
  </si>
  <si>
    <t>4119.21 · Coordinated Entry 11.21 - 10.22</t>
  </si>
  <si>
    <t>4164.22 · HUD CoC RRH</t>
  </si>
  <si>
    <t>4115.22 · PCADV RRH 2022</t>
  </si>
  <si>
    <t>4166.20 · PSH Lycoming 20-21</t>
  </si>
  <si>
    <t>4165.20 · PSH Schuylkill 20-21</t>
  </si>
  <si>
    <t>4115.20 · PCADV RRH 2020</t>
  </si>
  <si>
    <t>4115.21 · PCADV RRH 2021</t>
  </si>
  <si>
    <t>4119.20 · Coordinated Entry 11.20 - 10.21</t>
  </si>
  <si>
    <t>4164.20 · CoC RRH 2020-21</t>
  </si>
  <si>
    <t>4164 · HUD CoC - Other</t>
  </si>
  <si>
    <t>Total 4164 · HUD CoC</t>
  </si>
  <si>
    <t>4080 · PCADV</t>
  </si>
  <si>
    <t>4080.28 · Prevention Initiative</t>
  </si>
  <si>
    <t>4080.25 · FVPSA ARP</t>
  </si>
  <si>
    <t>4080.26 · Home4Good(Stabler)</t>
  </si>
  <si>
    <t>4080.27 · FVPSA ARP Mobile</t>
  </si>
  <si>
    <t>4080.23 · PCADV DEI Mini Grant</t>
  </si>
  <si>
    <t>4080.22 · FVPSA Cares Act</t>
  </si>
  <si>
    <t>4080.21 · PCADV Allstate</t>
  </si>
  <si>
    <t>4080 · PCADV - Other</t>
  </si>
  <si>
    <t>Total 4080 · PCADV</t>
  </si>
  <si>
    <t>Total 4010 · Government grants</t>
  </si>
  <si>
    <t>4230 · Foundation/trust grants</t>
  </si>
  <si>
    <t>4237 · Seiple Family Foundation</t>
  </si>
  <si>
    <t>4236 · Women's Giving Circle</t>
  </si>
  <si>
    <t>4235 · FCFP - DEI Grant</t>
  </si>
  <si>
    <t>4232 · Degenstein Foundation</t>
  </si>
  <si>
    <t>4230 · Foundation/trust grants - Other</t>
  </si>
  <si>
    <t>Total 4230 · Foundation/trust grants</t>
  </si>
  <si>
    <t>4250 · United Way</t>
  </si>
  <si>
    <t>4410 · Fundraising-Annual Appeal</t>
  </si>
  <si>
    <t>4420 · Fundraising - Auction</t>
  </si>
  <si>
    <t>4430 · Fundraising-Other</t>
  </si>
  <si>
    <t>4510 · Indiv/business contribution</t>
  </si>
  <si>
    <t>4570 · Legacies &amp; bequests</t>
  </si>
  <si>
    <t>Total 4 · Contributed support</t>
  </si>
  <si>
    <t>5 · Earned revenues</t>
  </si>
  <si>
    <t>5100 · Interest Dividend Income</t>
  </si>
  <si>
    <t>5310 · Interest-savings/short-term inv</t>
  </si>
  <si>
    <t>5311 · Interest Capital Campaign Accou</t>
  </si>
  <si>
    <t>Total 5 · Earned revenues</t>
  </si>
  <si>
    <t>Total Income</t>
  </si>
  <si>
    <t>Gross Profit</t>
  </si>
  <si>
    <t>Expense</t>
  </si>
  <si>
    <t>6560 · Salaries and Wages</t>
  </si>
  <si>
    <t>7010 · Employee Benefits</t>
  </si>
  <si>
    <t>7011 · Social Security Tax</t>
  </si>
  <si>
    <t>7012 · Medicare</t>
  </si>
  <si>
    <t>7013 · Pension plan contributions</t>
  </si>
  <si>
    <t>7014 · Employee Health Insurance</t>
  </si>
  <si>
    <t>7015 · Disability Insurance</t>
  </si>
  <si>
    <t>7016 · Workers Compensation</t>
  </si>
  <si>
    <t>7017 · Unemployment Comp</t>
  </si>
  <si>
    <t>7022 · Employee Assistance Program</t>
  </si>
  <si>
    <t>7010 · Employee Benefits - Other</t>
  </si>
  <si>
    <t>Total 7010 · Employee Benefits</t>
  </si>
  <si>
    <t>7100 · Program Services</t>
  </si>
  <si>
    <t>7107 · Match Savings Expense</t>
  </si>
  <si>
    <t>7108 · Financial Assistance</t>
  </si>
  <si>
    <t>7109 · Supplies</t>
  </si>
  <si>
    <t>7109.3 · Outreach Expenses</t>
  </si>
  <si>
    <t>7109.2 · Client Program Purchases</t>
  </si>
  <si>
    <t>7109.1 · Minor Supply Equipment Purchase</t>
  </si>
  <si>
    <t>7109 · Supplies - Other</t>
  </si>
  <si>
    <t>Total 7109 · Supplies</t>
  </si>
  <si>
    <t>7116 · Food-Shelter residents</t>
  </si>
  <si>
    <t>7130 · Telephone &amp; telecommunications</t>
  </si>
  <si>
    <t>7140 · Postage, shipping, delivery</t>
  </si>
  <si>
    <t>7160 · Equip rental</t>
  </si>
  <si>
    <t>7162 · Equipment Maintenance</t>
  </si>
  <si>
    <t>7170 · Printing &amp; copying</t>
  </si>
  <si>
    <t>7180 · Library, Subscripts, Software</t>
  </si>
  <si>
    <t>Total 7100 · Program Services</t>
  </si>
  <si>
    <t>7200 · Program Expenses-Other</t>
  </si>
  <si>
    <t>7283 · Equipment</t>
  </si>
  <si>
    <t>7210 · Advertising expenses</t>
  </si>
  <si>
    <t>7220 · Administrative Fees-Grants</t>
  </si>
  <si>
    <t>7225 · Administrative Fees-Americorp</t>
  </si>
  <si>
    <t>7235 · Audit Fees</t>
  </si>
  <si>
    <t>7240 · Insurance -General</t>
  </si>
  <si>
    <t>7250 · Membership dues - organization</t>
  </si>
  <si>
    <t>7260 · Professional fees</t>
  </si>
  <si>
    <t>7260.7 · Professional Accounting Service</t>
  </si>
  <si>
    <t>7260.1 · Attorney Fees</t>
  </si>
  <si>
    <t>7260.2 · IT/Networking Expenses</t>
  </si>
  <si>
    <t>7260.3 · Housekeeping/Cleaning</t>
  </si>
  <si>
    <t>7260.4 · Contracted Therapist</t>
  </si>
  <si>
    <t>7260.5 · Other Professional Service</t>
  </si>
  <si>
    <t>7260 · Professional fees - Other</t>
  </si>
  <si>
    <t>Total 7260 · Professional fees</t>
  </si>
  <si>
    <t>7270 · Repairs and Maintenance</t>
  </si>
  <si>
    <t>Total 7200 · Program Expenses-Other</t>
  </si>
  <si>
    <t>7300 · Travel &amp; meetings expenses</t>
  </si>
  <si>
    <t>7309 · Travel</t>
  </si>
  <si>
    <t>7346 · Gas Cards</t>
  </si>
  <si>
    <t>7320 · Conference,convention,meeting</t>
  </si>
  <si>
    <t>7340 · Staff development</t>
  </si>
  <si>
    <t>7345 · STOP Training</t>
  </si>
  <si>
    <t>7300 · Travel &amp; meetings expenses - Other</t>
  </si>
  <si>
    <t>Total 7300 · Travel &amp; meetings expenses</t>
  </si>
  <si>
    <t>7700 · Program Expenses-occupancy</t>
  </si>
  <si>
    <t>7119 · PSH Utilities</t>
  </si>
  <si>
    <t>7117 · PSH Rental Assistance</t>
  </si>
  <si>
    <t>7714 · PCADV HUD RRH</t>
  </si>
  <si>
    <t>7711 · Safe Homes/Hotels/Motels</t>
  </si>
  <si>
    <t>7710 · Rent</t>
  </si>
  <si>
    <t>7712 · CoC Rental Assistance</t>
  </si>
  <si>
    <t>7713 · CoC Financial Assistance</t>
  </si>
  <si>
    <t>7720 · Utilities</t>
  </si>
  <si>
    <t>7765 · Depreciation Expense</t>
  </si>
  <si>
    <t>Total 7700 · Program Expenses-occupancy</t>
  </si>
  <si>
    <t>8200 · PCADV Relocation</t>
  </si>
  <si>
    <t>8500 · Misc expenses</t>
  </si>
  <si>
    <t>8505 · Indirect Expense Allocations</t>
  </si>
  <si>
    <t>8512 · Bank Service &amp; Finance Charge</t>
  </si>
  <si>
    <t>8515 · Credit Card Fees</t>
  </si>
  <si>
    <t>8520 · Fees and Licenses</t>
  </si>
  <si>
    <t>8570 · Clearance Checks</t>
  </si>
  <si>
    <t>8590 · Other expenses</t>
  </si>
  <si>
    <t>8500 · Misc expenses - Other</t>
  </si>
  <si>
    <t>Total 8500 · Misc expenses</t>
  </si>
  <si>
    <t>8700 · Passthrough Expenses</t>
  </si>
  <si>
    <t>8760 · STOP Meeting Expenses</t>
  </si>
  <si>
    <t>8701 · STOP Union County</t>
  </si>
  <si>
    <t>8726 · STOP Snyder County</t>
  </si>
  <si>
    <t>8700 · Passthrough Expenses - Other</t>
  </si>
  <si>
    <t>Total 8700 · Passthrough Expenses</t>
  </si>
  <si>
    <t>8900 · Fundraising Expenses</t>
  </si>
  <si>
    <t>Total Expense</t>
  </si>
  <si>
    <t>Net Ordinary Income</t>
  </si>
  <si>
    <t>Other Income/Expense</t>
  </si>
  <si>
    <t>Other Expense</t>
  </si>
  <si>
    <t>9800 · Fixed asset purchases</t>
  </si>
  <si>
    <t>Total Other Expense</t>
  </si>
  <si>
    <t>Net Other Income</t>
  </si>
  <si>
    <t>Net Income</t>
  </si>
  <si>
    <t>Total October AR as of 11/23/2022 is $257,369.89</t>
  </si>
  <si>
    <t>Payments received between 11/01 and 11/23/22</t>
  </si>
  <si>
    <t>YWCA of Greater Harrisburg</t>
  </si>
  <si>
    <t>Susquehanna University.</t>
  </si>
  <si>
    <t>STOP-Union County</t>
  </si>
  <si>
    <t>STOP-Snyder County</t>
  </si>
  <si>
    <t>Total PCCD.</t>
  </si>
  <si>
    <t>VOCA 20-23</t>
  </si>
  <si>
    <t>PCCD.</t>
  </si>
  <si>
    <t>Total PCAR DOH</t>
  </si>
  <si>
    <t>PHHS</t>
  </si>
  <si>
    <t>PCAR DOH</t>
  </si>
  <si>
    <t>PCAR - Union RSCCA</t>
  </si>
  <si>
    <t>PCAR-SA FVPSA ARP</t>
  </si>
  <si>
    <t>PCAR-DPW-SASP</t>
  </si>
  <si>
    <t>Total PCAR-DPW</t>
  </si>
  <si>
    <t>Title XX</t>
  </si>
  <si>
    <t>Act 44</t>
  </si>
  <si>
    <t>PCAR-DPW</t>
  </si>
  <si>
    <t>PCADV RRH</t>
  </si>
  <si>
    <t>PCADV Mobile ARP</t>
  </si>
  <si>
    <t>PCADV Home4Good</t>
  </si>
  <si>
    <t>PCADV FVPSA ARP</t>
  </si>
  <si>
    <t>Total PCADV</t>
  </si>
  <si>
    <t xml:space="preserve">PCADV </t>
  </si>
  <si>
    <t>Allstate Foundation</t>
  </si>
  <si>
    <t>PCADV</t>
  </si>
  <si>
    <t>Lycoming CoC PSH</t>
  </si>
  <si>
    <t>HUD PSH Schuylkill</t>
  </si>
  <si>
    <t>HUD CoC RRH Program</t>
  </si>
  <si>
    <t>HUD CE Specialist</t>
  </si>
  <si>
    <t>&gt; 90</t>
  </si>
  <si>
    <t>61 - 90</t>
  </si>
  <si>
    <t>31 - 60</t>
  </si>
  <si>
    <t>1 - 30</t>
  </si>
  <si>
    <t>Current</t>
  </si>
  <si>
    <t>TOTAL LIABILITIES &amp; EQUITY</t>
  </si>
  <si>
    <t>Total Equity</t>
  </si>
  <si>
    <t>Total 3100 · Temporarily restrict net asset</t>
  </si>
  <si>
    <t>3120 · Temp restricted net assets</t>
  </si>
  <si>
    <t>3100 · Temporarily restrict net asset</t>
  </si>
  <si>
    <t>3010 · Unrestrict (retained earnings)</t>
  </si>
  <si>
    <t>Equity</t>
  </si>
  <si>
    <t>Total Liabilities</t>
  </si>
  <si>
    <t>Total Current Liabilities</t>
  </si>
  <si>
    <t>Total Other Current Liabilities</t>
  </si>
  <si>
    <t>2245 · Accrued Expenses -</t>
  </si>
  <si>
    <t>2227 · Accrued Retirement Contribution</t>
  </si>
  <si>
    <t>2226 · Accrued Medicare</t>
  </si>
  <si>
    <t>2225 · Accrued Social Security</t>
  </si>
  <si>
    <t>2220 · Accrued compensation</t>
  </si>
  <si>
    <t>Total 2100 · Payroll Liabilities</t>
  </si>
  <si>
    <t>2100 · Payroll Liabilities - Other</t>
  </si>
  <si>
    <t>2191 · SIMPLE IRA Withholding</t>
  </si>
  <si>
    <t>2185 · United Way Campaign</t>
  </si>
  <si>
    <t>2180 · Medical Insurance Withheld</t>
  </si>
  <si>
    <t>2167 · Life Insurance</t>
  </si>
  <si>
    <t>2166 · Accident</t>
  </si>
  <si>
    <t>2160 · Local Tax Withheld</t>
  </si>
  <si>
    <t>2150 · Local Services Tax Withheld</t>
  </si>
  <si>
    <t>2140 · PA Unemployment Withholding</t>
  </si>
  <si>
    <t>2135 · PA State Withholding Tax</t>
  </si>
  <si>
    <t>2183 · Transitions Gives Back</t>
  </si>
  <si>
    <t>2100 · Payroll Liabilities</t>
  </si>
  <si>
    <t>2228 · Accrued Workers Compensation</t>
  </si>
  <si>
    <t>2229 · Accrued Health Insurance</t>
  </si>
  <si>
    <t>2224 · Accrued Disability Insurance</t>
  </si>
  <si>
    <t>Other Current Liabilities</t>
  </si>
  <si>
    <t>Total Accounts Payable</t>
  </si>
  <si>
    <t>2010 · Accounts payable</t>
  </si>
  <si>
    <t>Accounts Payable</t>
  </si>
  <si>
    <t>Current Liabilities</t>
  </si>
  <si>
    <t>Liabilities</t>
  </si>
  <si>
    <t>LIABILITIES &amp; EQUITY</t>
  </si>
  <si>
    <t>TOTAL ASSETS</t>
  </si>
  <si>
    <t>Total Other Assets</t>
  </si>
  <si>
    <t>1500 · Vanguard Brokerage</t>
  </si>
  <si>
    <t>Other Assets</t>
  </si>
  <si>
    <t>Total Fixed Assets</t>
  </si>
  <si>
    <t>Total 1700 · Accumulated Depreciation</t>
  </si>
  <si>
    <t>1755 · Accum Deprec - Vehicles</t>
  </si>
  <si>
    <t>1750 · Accum Depr Equipment</t>
  </si>
  <si>
    <t>1745 · Accum Deprec - Furn &amp; Fix</t>
  </si>
  <si>
    <t>1735 · Accum Deprec - Building Improve</t>
  </si>
  <si>
    <t>1725 · Accum Deprec - Building</t>
  </si>
  <si>
    <t>1720 · Accumulated Deprec - Shamokin</t>
  </si>
  <si>
    <t>1721 · Accumulated Deprec - CLR</t>
  </si>
  <si>
    <t>1700 · Accumulated Depreciation</t>
  </si>
  <si>
    <t>Total 1600 · Property, Plant &amp; Equipment</t>
  </si>
  <si>
    <t>1600 · Property, Plant &amp; Equipment - Other</t>
  </si>
  <si>
    <t>1661 · Vehicle-Subaru</t>
  </si>
  <si>
    <t>1656 · Equipment-Shelter Appliances</t>
  </si>
  <si>
    <t>1655 · Equipment-ARRA</t>
  </si>
  <si>
    <t>1654 · Equipment-Other</t>
  </si>
  <si>
    <t>1653 · Equipment-VOCA</t>
  </si>
  <si>
    <t>1652 · Equipment-Verizon Grant</t>
  </si>
  <si>
    <t>1651 · Equipment-Development</t>
  </si>
  <si>
    <t>1650 · Equipment</t>
  </si>
  <si>
    <t>1641 · Furniture &amp; Fixtures-Sheary</t>
  </si>
  <si>
    <t>1640 · Furniture &amp; Fixtures</t>
  </si>
  <si>
    <t>1639 · Furniture &amp; Fixtures Union</t>
  </si>
  <si>
    <t>1635 · Architect Fees</t>
  </si>
  <si>
    <t>1631 · Building Improvements-Sheary</t>
  </si>
  <si>
    <t>1630 · Building Improvements</t>
  </si>
  <si>
    <t>1620 · Buildings</t>
  </si>
  <si>
    <t>1610 · Land</t>
  </si>
  <si>
    <t>1609.11 · Furniture &amp; Fixtures - Shamokin</t>
  </si>
  <si>
    <t>1609.10 · Shamokin Equipment &amp; Fixtures</t>
  </si>
  <si>
    <t>1609 · Shamokin Shelter</t>
  </si>
  <si>
    <t>1611 · Equipment/Supplies - CLR</t>
  </si>
  <si>
    <t>1663 · Toyota RAV4 Hybrid 2019</t>
  </si>
  <si>
    <t>1664 · Toyota RAV4 Hybrid 2019-2</t>
  </si>
  <si>
    <t>1600 · Property, Plant &amp; Equipment</t>
  </si>
  <si>
    <t>Fixed Assets</t>
  </si>
  <si>
    <t>Total Current Assets</t>
  </si>
  <si>
    <t>Total Other Current Assets</t>
  </si>
  <si>
    <t>1460 · Security Deposits</t>
  </si>
  <si>
    <t>1450 · Prepaid Expenses</t>
  </si>
  <si>
    <t>1310 · Employee Receivables</t>
  </si>
  <si>
    <t>Account for Credit Transfer</t>
  </si>
  <si>
    <t>Other Current Assets</t>
  </si>
  <si>
    <t>Total Accounts Receivable</t>
  </si>
  <si>
    <t>1110 · Accounts Receivable</t>
  </si>
  <si>
    <t>Accounts Receivable</t>
  </si>
  <si>
    <t>Total Checking/Savings</t>
  </si>
  <si>
    <t>1040 · Petty Cash</t>
  </si>
  <si>
    <t>1017 · M&amp;T - Shamokin Capital Campaign</t>
  </si>
  <si>
    <t>1015 · BB&amp;T - Savings Acc</t>
  </si>
  <si>
    <t>1014 · M&amp;T - Savings Account</t>
  </si>
  <si>
    <t>1013 · M&amp;T Capital Campaign</t>
  </si>
  <si>
    <t>1011 · M&amp;T Bank - Checking</t>
  </si>
  <si>
    <t>Checking/Savings</t>
  </si>
  <si>
    <t>Current Assets</t>
  </si>
  <si>
    <t>ASSETS</t>
  </si>
  <si>
    <t>% Change</t>
  </si>
  <si>
    <t>$ Change</t>
  </si>
  <si>
    <t>Oct 31, 21</t>
  </si>
  <si>
    <t>Oct 31,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</si>
</sst>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horizontal="centerContinuous"/>
    </xf>
    <xf numFmtId="49" fontId="3" fillId="0" borderId="1" xfId="0" applyNumberFormat="1" applyFont="1" applyBorder="1" applyAlignment="1">
      <alignment horizontal="centerContinuous"/>
    </xf>
    <xf numFmtId="49" fontId="3" fillId="0" borderId="0" xfId="0" applyNumberFormat="1" applyFont="1"/>
    <xf numFmtId="49" fontId="2" fillId="0" borderId="0" xfId="0" applyNumberFormat="1" applyFont="1" applyAlignment="1">
      <alignment horizontal="centerContinuous"/>
    </xf>
    <xf numFmtId="0" fontId="3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49" fontId="4" fillId="0" borderId="0" xfId="0" applyNumberFormat="1" applyFont="1"/>
    <xf numFmtId="165" fontId="4" fillId="0" borderId="0" xfId="0" applyNumberFormat="1" applyFont="1"/>
    <xf numFmtId="164" fontId="4" fillId="0" borderId="3" xfId="0" applyNumberFormat="1" applyFont="1" applyBorder="1"/>
    <xf numFmtId="165" fontId="4" fillId="0" borderId="3" xfId="0" applyNumberFormat="1" applyFont="1" applyBorder="1"/>
    <xf numFmtId="164" fontId="4" fillId="0" borderId="4" xfId="0" applyNumberFormat="1" applyFont="1" applyBorder="1"/>
    <xf numFmtId="165" fontId="4" fillId="0" borderId="4" xfId="0" applyNumberFormat="1" applyFont="1" applyBorder="1"/>
    <xf numFmtId="164" fontId="4" fillId="0" borderId="5" xfId="0" applyNumberFormat="1" applyFont="1" applyBorder="1"/>
    <xf numFmtId="165" fontId="4" fillId="0" borderId="5" xfId="0" applyNumberFormat="1" applyFont="1" applyBorder="1"/>
    <xf numFmtId="164" fontId="2" fillId="0" borderId="6" xfId="0" applyNumberFormat="1" applyFont="1" applyBorder="1"/>
    <xf numFmtId="165" fontId="2" fillId="0" borderId="6" xfId="0" applyNumberFormat="1" applyFont="1" applyBorder="1"/>
    <xf numFmtId="0" fontId="2" fillId="0" borderId="0" xfId="0" applyFont="1"/>
    <xf numFmtId="165" fontId="4" fillId="2" borderId="0" xfId="0" applyNumberFormat="1" applyFont="1" applyFill="1"/>
    <xf numFmtId="165" fontId="4" fillId="2" borderId="3" xfId="0" applyNumberFormat="1" applyFont="1" applyFill="1" applyBorder="1"/>
    <xf numFmtId="0" fontId="3" fillId="2" borderId="0" xfId="0" applyFont="1" applyFill="1"/>
    <xf numFmtId="0" fontId="3" fillId="3" borderId="0" xfId="0" applyFont="1" applyFill="1"/>
    <xf numFmtId="164" fontId="4" fillId="3" borderId="0" xfId="0" applyNumberFormat="1" applyFont="1" applyFill="1"/>
    <xf numFmtId="164" fontId="4" fillId="3" borderId="3" xfId="0" applyNumberFormat="1" applyFont="1" applyFill="1" applyBorder="1"/>
    <xf numFmtId="49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5775A3B-8BAE-4FCA-8890-C8AAAF4E1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0</xdr:row>
          <xdr:rowOff>228600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0</xdr:row>
          <xdr:rowOff>228600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542F-D256-4A89-90C6-E228498AEF9A}">
  <sheetPr codeName="Sheet2">
    <pageSetUpPr fitToPage="1"/>
  </sheetPr>
  <dimension ref="A1:N3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A2" sqref="A2:XFD2"/>
    </sheetView>
  </sheetViews>
  <sheetFormatPr defaultColWidth="8.85546875" defaultRowHeight="18.75" x14ac:dyDescent="0.3"/>
  <cols>
    <col min="1" max="2" width="3" style="22" customWidth="1"/>
    <col min="3" max="3" width="18.42578125" style="22" customWidth="1"/>
    <col min="4" max="4" width="14.28515625" style="6" bestFit="1" customWidth="1"/>
    <col min="5" max="5" width="2.28515625" style="6" customWidth="1"/>
    <col min="6" max="6" width="11.28515625" style="6" bestFit="1" customWidth="1"/>
    <col min="7" max="7" width="2.28515625" style="6" customWidth="1"/>
    <col min="8" max="8" width="14.28515625" style="6" bestFit="1" customWidth="1"/>
    <col min="9" max="9" width="2.28515625" style="6" customWidth="1"/>
    <col min="10" max="10" width="12.7109375" style="6" bestFit="1" customWidth="1"/>
    <col min="11" max="11" width="2.28515625" style="6" customWidth="1"/>
    <col min="12" max="12" width="12.7109375" style="6" bestFit="1" customWidth="1"/>
    <col min="13" max="13" width="2.28515625" style="6" customWidth="1"/>
    <col min="14" max="14" width="14.28515625" style="6" bestFit="1" customWidth="1"/>
    <col min="15" max="16384" width="8.85546875" style="6"/>
  </cols>
  <sheetData>
    <row r="1" spans="1:14" s="10" customFormat="1" ht="19.5" thickBot="1" x14ac:dyDescent="0.35">
      <c r="A1" s="7"/>
      <c r="B1" s="7"/>
      <c r="C1" s="7"/>
      <c r="D1" s="29" t="s">
        <v>224</v>
      </c>
      <c r="E1" s="9"/>
      <c r="F1" s="29" t="s">
        <v>223</v>
      </c>
      <c r="G1" s="9"/>
      <c r="H1" s="29" t="s">
        <v>222</v>
      </c>
      <c r="I1" s="9"/>
      <c r="J1" s="29" t="s">
        <v>221</v>
      </c>
      <c r="K1" s="9"/>
      <c r="L1" s="29" t="s">
        <v>220</v>
      </c>
      <c r="M1" s="9"/>
      <c r="N1" s="29" t="s">
        <v>0</v>
      </c>
    </row>
    <row r="2" spans="1:14" ht="19.5" thickTop="1" x14ac:dyDescent="0.3">
      <c r="A2" s="1"/>
      <c r="B2" s="1" t="s">
        <v>219</v>
      </c>
      <c r="C2" s="1"/>
      <c r="D2" s="11">
        <v>0</v>
      </c>
      <c r="E2" s="12"/>
      <c r="F2" s="11">
        <v>0</v>
      </c>
      <c r="G2" s="12"/>
      <c r="H2" s="11">
        <v>4991.93</v>
      </c>
      <c r="I2" s="12"/>
      <c r="J2" s="11">
        <v>0</v>
      </c>
      <c r="K2" s="12"/>
      <c r="L2" s="11">
        <v>0</v>
      </c>
      <c r="M2" s="12"/>
      <c r="N2" s="11">
        <f>ROUND(SUM(D2:L2),5)</f>
        <v>4991.93</v>
      </c>
    </row>
    <row r="3" spans="1:14" x14ac:dyDescent="0.3">
      <c r="A3" s="1"/>
      <c r="B3" s="1" t="s">
        <v>218</v>
      </c>
      <c r="C3" s="1"/>
      <c r="D3" s="11">
        <v>0</v>
      </c>
      <c r="E3" s="12"/>
      <c r="F3" s="11">
        <v>0</v>
      </c>
      <c r="G3" s="12"/>
      <c r="H3" s="11">
        <v>5421.78</v>
      </c>
      <c r="I3" s="12"/>
      <c r="J3" s="11">
        <v>0.04</v>
      </c>
      <c r="K3" s="12"/>
      <c r="L3" s="11">
        <v>0</v>
      </c>
      <c r="M3" s="12"/>
      <c r="N3" s="11">
        <f>ROUND(SUM(D3:L3),5)</f>
        <v>5421.82</v>
      </c>
    </row>
    <row r="4" spans="1:14" x14ac:dyDescent="0.3">
      <c r="A4" s="1"/>
      <c r="B4" s="1" t="s">
        <v>217</v>
      </c>
      <c r="C4" s="1"/>
      <c r="D4" s="11">
        <v>0</v>
      </c>
      <c r="E4" s="12"/>
      <c r="F4" s="11">
        <v>0</v>
      </c>
      <c r="G4" s="12"/>
      <c r="H4" s="11">
        <v>9045.35</v>
      </c>
      <c r="I4" s="12"/>
      <c r="J4" s="11">
        <v>0</v>
      </c>
      <c r="K4" s="12"/>
      <c r="L4" s="11">
        <v>0</v>
      </c>
      <c r="M4" s="12"/>
      <c r="N4" s="11">
        <f>ROUND(SUM(D4:L4),5)</f>
        <v>9045.35</v>
      </c>
    </row>
    <row r="5" spans="1:14" x14ac:dyDescent="0.3">
      <c r="A5" s="1"/>
      <c r="B5" s="1" t="s">
        <v>216</v>
      </c>
      <c r="C5" s="1"/>
      <c r="D5" s="11">
        <v>0</v>
      </c>
      <c r="E5" s="12"/>
      <c r="F5" s="11">
        <v>0</v>
      </c>
      <c r="G5" s="12"/>
      <c r="H5" s="11">
        <v>5555.13</v>
      </c>
      <c r="I5" s="12"/>
      <c r="J5" s="11">
        <v>0</v>
      </c>
      <c r="K5" s="12"/>
      <c r="L5" s="11">
        <v>0</v>
      </c>
      <c r="M5" s="12"/>
      <c r="N5" s="11">
        <f>ROUND(SUM(D5:L5),5)</f>
        <v>5555.13</v>
      </c>
    </row>
    <row r="6" spans="1:14" x14ac:dyDescent="0.3">
      <c r="A6" s="1"/>
      <c r="B6" s="1" t="s">
        <v>215</v>
      </c>
      <c r="C6" s="1"/>
      <c r="D6" s="11"/>
      <c r="E6" s="12"/>
      <c r="F6" s="11"/>
      <c r="G6" s="12"/>
      <c r="H6" s="11"/>
      <c r="I6" s="12"/>
      <c r="J6" s="11"/>
      <c r="K6" s="12"/>
      <c r="L6" s="11"/>
      <c r="M6" s="12"/>
      <c r="N6" s="11"/>
    </row>
    <row r="7" spans="1:14" x14ac:dyDescent="0.3">
      <c r="A7" s="1"/>
      <c r="B7" s="1"/>
      <c r="C7" s="1" t="s">
        <v>214</v>
      </c>
      <c r="D7" s="11">
        <v>0</v>
      </c>
      <c r="E7" s="12"/>
      <c r="F7" s="11">
        <v>0</v>
      </c>
      <c r="G7" s="12"/>
      <c r="H7" s="27">
        <v>649.98</v>
      </c>
      <c r="I7" s="12"/>
      <c r="J7" s="27">
        <v>360.12</v>
      </c>
      <c r="K7" s="12"/>
      <c r="L7" s="11">
        <v>0</v>
      </c>
      <c r="M7" s="12"/>
      <c r="N7" s="11">
        <f t="shared" ref="N7:N13" si="0">ROUND(SUM(D7:L7),5)</f>
        <v>1010.1</v>
      </c>
    </row>
    <row r="8" spans="1:14" ht="19.5" thickBot="1" x14ac:dyDescent="0.35">
      <c r="A8" s="1"/>
      <c r="B8" s="1"/>
      <c r="C8" s="1" t="s">
        <v>213</v>
      </c>
      <c r="D8" s="14">
        <v>-9103.11</v>
      </c>
      <c r="E8" s="12"/>
      <c r="F8" s="14">
        <v>0</v>
      </c>
      <c r="G8" s="12"/>
      <c r="H8" s="14">
        <v>0</v>
      </c>
      <c r="I8" s="12"/>
      <c r="J8" s="14">
        <v>0</v>
      </c>
      <c r="K8" s="12"/>
      <c r="L8" s="14">
        <v>12859.14</v>
      </c>
      <c r="M8" s="12"/>
      <c r="N8" s="14">
        <f t="shared" si="0"/>
        <v>3756.03</v>
      </c>
    </row>
    <row r="9" spans="1:14" x14ac:dyDescent="0.3">
      <c r="A9" s="1"/>
      <c r="B9" s="1" t="s">
        <v>212</v>
      </c>
      <c r="C9" s="1"/>
      <c r="D9" s="11">
        <f>ROUND(SUM(D6:D8),5)</f>
        <v>-9103.11</v>
      </c>
      <c r="E9" s="12"/>
      <c r="F9" s="11">
        <f>ROUND(SUM(F6:F8),5)</f>
        <v>0</v>
      </c>
      <c r="G9" s="12"/>
      <c r="H9" s="11">
        <f>ROUND(SUM(H6:H8),5)</f>
        <v>649.98</v>
      </c>
      <c r="I9" s="12"/>
      <c r="J9" s="11">
        <f>ROUND(SUM(J6:J8),5)</f>
        <v>360.12</v>
      </c>
      <c r="K9" s="12"/>
      <c r="L9" s="11">
        <f>ROUND(SUM(L6:L8),5)</f>
        <v>12859.14</v>
      </c>
      <c r="M9" s="12"/>
      <c r="N9" s="11">
        <f t="shared" si="0"/>
        <v>4766.13</v>
      </c>
    </row>
    <row r="10" spans="1:14" x14ac:dyDescent="0.3">
      <c r="A10" s="1"/>
      <c r="B10" s="1" t="s">
        <v>211</v>
      </c>
      <c r="C10" s="1"/>
      <c r="D10" s="11">
        <v>651.09</v>
      </c>
      <c r="E10" s="12"/>
      <c r="F10" s="11">
        <v>0</v>
      </c>
      <c r="G10" s="12"/>
      <c r="H10" s="11">
        <v>2261.4</v>
      </c>
      <c r="I10" s="12"/>
      <c r="J10" s="27">
        <v>2709.57</v>
      </c>
      <c r="K10" s="12"/>
      <c r="L10" s="27">
        <v>2828.76</v>
      </c>
      <c r="M10" s="12"/>
      <c r="N10" s="11">
        <f t="shared" si="0"/>
        <v>8450.82</v>
      </c>
    </row>
    <row r="11" spans="1:14" x14ac:dyDescent="0.3">
      <c r="A11" s="1"/>
      <c r="B11" s="1" t="s">
        <v>210</v>
      </c>
      <c r="C11" s="1"/>
      <c r="D11" s="11">
        <v>0</v>
      </c>
      <c r="E11" s="12"/>
      <c r="F11" s="11">
        <v>0</v>
      </c>
      <c r="G11" s="12"/>
      <c r="H11" s="27">
        <v>1972.62</v>
      </c>
      <c r="I11" s="12"/>
      <c r="J11" s="27">
        <v>2988.1</v>
      </c>
      <c r="K11" s="12"/>
      <c r="L11" s="11">
        <v>0</v>
      </c>
      <c r="M11" s="12"/>
      <c r="N11" s="11">
        <f t="shared" si="0"/>
        <v>4960.72</v>
      </c>
    </row>
    <row r="12" spans="1:14" x14ac:dyDescent="0.3">
      <c r="A12" s="1"/>
      <c r="B12" s="1" t="s">
        <v>209</v>
      </c>
      <c r="C12" s="1"/>
      <c r="D12" s="11">
        <v>4096.93</v>
      </c>
      <c r="E12" s="12"/>
      <c r="F12" s="11">
        <v>0</v>
      </c>
      <c r="G12" s="12"/>
      <c r="H12" s="11">
        <v>2636.69</v>
      </c>
      <c r="I12" s="12"/>
      <c r="J12" s="27">
        <v>3140.66</v>
      </c>
      <c r="K12" s="12"/>
      <c r="L12" s="27">
        <v>372.23</v>
      </c>
      <c r="M12" s="12"/>
      <c r="N12" s="11">
        <f t="shared" si="0"/>
        <v>10246.51</v>
      </c>
    </row>
    <row r="13" spans="1:14" x14ac:dyDescent="0.3">
      <c r="A13" s="1"/>
      <c r="B13" s="1" t="s">
        <v>208</v>
      </c>
      <c r="C13" s="1"/>
      <c r="D13" s="11">
        <v>14688.46</v>
      </c>
      <c r="E13" s="12"/>
      <c r="F13" s="11">
        <v>0</v>
      </c>
      <c r="G13" s="12"/>
      <c r="H13" s="11">
        <v>20490.32</v>
      </c>
      <c r="I13" s="12"/>
      <c r="J13" s="11">
        <v>0</v>
      </c>
      <c r="K13" s="12"/>
      <c r="L13" s="11">
        <v>0</v>
      </c>
      <c r="M13" s="12"/>
      <c r="N13" s="11">
        <f t="shared" si="0"/>
        <v>35178.78</v>
      </c>
    </row>
    <row r="14" spans="1:14" x14ac:dyDescent="0.3">
      <c r="A14" s="1"/>
      <c r="B14" s="1" t="s">
        <v>207</v>
      </c>
      <c r="C14" s="1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</row>
    <row r="15" spans="1:14" x14ac:dyDescent="0.3">
      <c r="A15" s="1"/>
      <c r="B15" s="1"/>
      <c r="C15" s="1" t="s">
        <v>206</v>
      </c>
      <c r="D15" s="27">
        <v>16462.16</v>
      </c>
      <c r="E15" s="12"/>
      <c r="F15" s="11">
        <v>0</v>
      </c>
      <c r="G15" s="12"/>
      <c r="H15" s="27">
        <v>16953.45</v>
      </c>
      <c r="I15" s="12"/>
      <c r="J15" s="27">
        <v>2759.75</v>
      </c>
      <c r="K15" s="12"/>
      <c r="L15" s="11">
        <v>0</v>
      </c>
      <c r="M15" s="12"/>
      <c r="N15" s="11">
        <f t="shared" ref="N15:N20" si="1">ROUND(SUM(D15:L15),5)</f>
        <v>36175.360000000001</v>
      </c>
    </row>
    <row r="16" spans="1:14" ht="19.5" thickBot="1" x14ac:dyDescent="0.35">
      <c r="A16" s="1"/>
      <c r="B16" s="1"/>
      <c r="C16" s="1" t="s">
        <v>205</v>
      </c>
      <c r="D16" s="28">
        <v>1855.49</v>
      </c>
      <c r="E16" s="12"/>
      <c r="F16" s="14">
        <v>0</v>
      </c>
      <c r="G16" s="12"/>
      <c r="H16" s="28">
        <v>2250.0300000000002</v>
      </c>
      <c r="I16" s="12"/>
      <c r="J16" s="28">
        <v>352.19</v>
      </c>
      <c r="K16" s="12"/>
      <c r="L16" s="14">
        <v>0</v>
      </c>
      <c r="M16" s="12"/>
      <c r="N16" s="14">
        <f t="shared" si="1"/>
        <v>4457.71</v>
      </c>
    </row>
    <row r="17" spans="1:14" x14ac:dyDescent="0.3">
      <c r="A17" s="1"/>
      <c r="B17" s="1" t="s">
        <v>204</v>
      </c>
      <c r="C17" s="1"/>
      <c r="D17" s="11">
        <f>ROUND(SUM(D14:D16),5)</f>
        <v>18317.650000000001</v>
      </c>
      <c r="E17" s="12"/>
      <c r="F17" s="11">
        <f>ROUND(SUM(F14:F16),5)</f>
        <v>0</v>
      </c>
      <c r="G17" s="12"/>
      <c r="H17" s="11">
        <f>ROUND(SUM(H14:H16),5)</f>
        <v>19203.48</v>
      </c>
      <c r="I17" s="12"/>
      <c r="J17" s="11">
        <f>ROUND(SUM(J14:J16),5)</f>
        <v>3111.94</v>
      </c>
      <c r="K17" s="12"/>
      <c r="L17" s="11">
        <f>ROUND(SUM(L14:L16),5)</f>
        <v>0</v>
      </c>
      <c r="M17" s="12"/>
      <c r="N17" s="11">
        <f t="shared" si="1"/>
        <v>40633.07</v>
      </c>
    </row>
    <row r="18" spans="1:14" x14ac:dyDescent="0.3">
      <c r="A18" s="1"/>
      <c r="B18" s="1" t="s">
        <v>203</v>
      </c>
      <c r="C18" s="1"/>
      <c r="D18" s="11">
        <v>1207.78</v>
      </c>
      <c r="E18" s="12"/>
      <c r="F18" s="11">
        <v>0</v>
      </c>
      <c r="G18" s="12"/>
      <c r="H18" s="11">
        <v>1373.45</v>
      </c>
      <c r="I18" s="12"/>
      <c r="J18" s="11">
        <v>1310.72</v>
      </c>
      <c r="K18" s="12"/>
      <c r="L18" s="11">
        <v>0</v>
      </c>
      <c r="M18" s="12"/>
      <c r="N18" s="11">
        <f t="shared" si="1"/>
        <v>3891.95</v>
      </c>
    </row>
    <row r="19" spans="1:14" x14ac:dyDescent="0.3">
      <c r="A19" s="1"/>
      <c r="B19" s="1" t="s">
        <v>202</v>
      </c>
      <c r="C19" s="1"/>
      <c r="D19" s="27">
        <v>1958.49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1">
        <v>0</v>
      </c>
      <c r="M19" s="12"/>
      <c r="N19" s="11">
        <f t="shared" si="1"/>
        <v>1958.49</v>
      </c>
    </row>
    <row r="20" spans="1:14" x14ac:dyDescent="0.3">
      <c r="A20" s="1"/>
      <c r="B20" s="1" t="s">
        <v>201</v>
      </c>
      <c r="C20" s="1"/>
      <c r="D20" s="11">
        <v>77.72</v>
      </c>
      <c r="E20" s="12"/>
      <c r="F20" s="11">
        <v>0</v>
      </c>
      <c r="G20" s="12"/>
      <c r="H20" s="11">
        <v>109.25</v>
      </c>
      <c r="I20" s="12"/>
      <c r="J20" s="11">
        <v>481.51</v>
      </c>
      <c r="K20" s="12"/>
      <c r="L20" s="11">
        <v>0</v>
      </c>
      <c r="M20" s="12"/>
      <c r="N20" s="11">
        <f t="shared" si="1"/>
        <v>668.48</v>
      </c>
    </row>
    <row r="21" spans="1:14" x14ac:dyDescent="0.3">
      <c r="A21" s="1"/>
      <c r="B21" s="1" t="s">
        <v>200</v>
      </c>
      <c r="C21" s="1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</row>
    <row r="22" spans="1:14" ht="19.5" thickBot="1" x14ac:dyDescent="0.35">
      <c r="A22" s="1"/>
      <c r="B22" s="1"/>
      <c r="C22" s="1" t="s">
        <v>199</v>
      </c>
      <c r="D22" s="14">
        <v>258.3</v>
      </c>
      <c r="E22" s="12"/>
      <c r="F22" s="14">
        <v>0</v>
      </c>
      <c r="G22" s="12"/>
      <c r="H22" s="28">
        <v>123.78</v>
      </c>
      <c r="I22" s="12"/>
      <c r="J22" s="14">
        <v>0</v>
      </c>
      <c r="K22" s="12"/>
      <c r="L22" s="14">
        <v>0</v>
      </c>
      <c r="M22" s="12"/>
      <c r="N22" s="14">
        <f>ROUND(SUM(D22:L22),5)</f>
        <v>382.08</v>
      </c>
    </row>
    <row r="23" spans="1:14" x14ac:dyDescent="0.3">
      <c r="A23" s="1"/>
      <c r="B23" s="1" t="s">
        <v>198</v>
      </c>
      <c r="C23" s="1"/>
      <c r="D23" s="11">
        <f>ROUND(SUM(D21:D22),5)</f>
        <v>258.3</v>
      </c>
      <c r="E23" s="12"/>
      <c r="F23" s="11">
        <f>ROUND(SUM(F21:F22),5)</f>
        <v>0</v>
      </c>
      <c r="G23" s="12"/>
      <c r="H23" s="11">
        <f>ROUND(SUM(H21:H22),5)</f>
        <v>123.78</v>
      </c>
      <c r="I23" s="12"/>
      <c r="J23" s="11">
        <f>ROUND(SUM(J21:J22),5)</f>
        <v>0</v>
      </c>
      <c r="K23" s="12"/>
      <c r="L23" s="11">
        <f>ROUND(SUM(L21:L22),5)</f>
        <v>0</v>
      </c>
      <c r="M23" s="12"/>
      <c r="N23" s="11">
        <f>ROUND(SUM(D23:L23),5)</f>
        <v>382.08</v>
      </c>
    </row>
    <row r="24" spans="1:14" x14ac:dyDescent="0.3">
      <c r="A24" s="1"/>
      <c r="B24" s="1" t="s">
        <v>197</v>
      </c>
      <c r="C24" s="1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</row>
    <row r="25" spans="1:14" ht="19.5" thickBot="1" x14ac:dyDescent="0.35">
      <c r="A25" s="1"/>
      <c r="B25" s="1"/>
      <c r="C25" s="1" t="s">
        <v>196</v>
      </c>
      <c r="D25" s="14">
        <v>56413.16</v>
      </c>
      <c r="E25" s="12"/>
      <c r="F25" s="14">
        <v>0</v>
      </c>
      <c r="G25" s="12"/>
      <c r="H25" s="14">
        <v>55850.7</v>
      </c>
      <c r="I25" s="12"/>
      <c r="J25" s="14">
        <v>58164.06</v>
      </c>
      <c r="K25" s="12"/>
      <c r="L25" s="14">
        <v>56171.9</v>
      </c>
      <c r="M25" s="12"/>
      <c r="N25" s="14">
        <f t="shared" ref="N25:N31" si="2">ROUND(SUM(D25:L25),5)</f>
        <v>226599.82</v>
      </c>
    </row>
    <row r="26" spans="1:14" x14ac:dyDescent="0.3">
      <c r="A26" s="1"/>
      <c r="B26" s="1" t="s">
        <v>195</v>
      </c>
      <c r="C26" s="1"/>
      <c r="D26" s="11">
        <f>ROUND(SUM(D24:D25),5)</f>
        <v>56413.16</v>
      </c>
      <c r="E26" s="12"/>
      <c r="F26" s="11">
        <f>ROUND(SUM(F24:F25),5)</f>
        <v>0</v>
      </c>
      <c r="G26" s="12"/>
      <c r="H26" s="11">
        <f>ROUND(SUM(H24:H25),5)</f>
        <v>55850.7</v>
      </c>
      <c r="I26" s="12"/>
      <c r="J26" s="11">
        <f>ROUND(SUM(J24:J25),5)</f>
        <v>58164.06</v>
      </c>
      <c r="K26" s="12"/>
      <c r="L26" s="11">
        <f>ROUND(SUM(L24:L25),5)</f>
        <v>56171.9</v>
      </c>
      <c r="M26" s="12"/>
      <c r="N26" s="11">
        <f t="shared" si="2"/>
        <v>226599.82</v>
      </c>
    </row>
    <row r="27" spans="1:14" x14ac:dyDescent="0.3">
      <c r="A27" s="1"/>
      <c r="B27" s="1" t="s">
        <v>194</v>
      </c>
      <c r="C27" s="1"/>
      <c r="D27" s="11">
        <v>16324.14</v>
      </c>
      <c r="E27" s="12"/>
      <c r="F27" s="11">
        <v>0</v>
      </c>
      <c r="G27" s="12"/>
      <c r="H27" s="27">
        <v>6051.32</v>
      </c>
      <c r="I27" s="12"/>
      <c r="J27" s="27">
        <v>9774.15</v>
      </c>
      <c r="K27" s="12"/>
      <c r="L27" s="27">
        <v>12447.03</v>
      </c>
      <c r="M27" s="12"/>
      <c r="N27" s="11">
        <f t="shared" si="2"/>
        <v>44596.639999999999</v>
      </c>
    </row>
    <row r="28" spans="1:14" x14ac:dyDescent="0.3">
      <c r="A28" s="1"/>
      <c r="B28" s="1" t="s">
        <v>193</v>
      </c>
      <c r="C28" s="1"/>
      <c r="D28" s="11">
        <v>7283.15</v>
      </c>
      <c r="E28" s="12"/>
      <c r="F28" s="11">
        <v>0</v>
      </c>
      <c r="G28" s="12"/>
      <c r="H28" s="27">
        <v>8584.25</v>
      </c>
      <c r="I28" s="12"/>
      <c r="J28" s="27">
        <v>11825.45</v>
      </c>
      <c r="K28" s="12"/>
      <c r="L28" s="27">
        <v>6681.94</v>
      </c>
      <c r="M28" s="12"/>
      <c r="N28" s="11">
        <f t="shared" si="2"/>
        <v>34374.79</v>
      </c>
    </row>
    <row r="29" spans="1:14" x14ac:dyDescent="0.3">
      <c r="A29" s="1"/>
      <c r="B29" s="1" t="s">
        <v>192</v>
      </c>
      <c r="C29" s="1"/>
      <c r="D29" s="27">
        <v>265.75</v>
      </c>
      <c r="E29" s="12"/>
      <c r="F29" s="11">
        <v>0</v>
      </c>
      <c r="G29" s="12"/>
      <c r="H29" s="11">
        <v>0</v>
      </c>
      <c r="I29" s="12"/>
      <c r="J29" s="11">
        <v>0</v>
      </c>
      <c r="K29" s="12"/>
      <c r="L29" s="11">
        <v>0</v>
      </c>
      <c r="M29" s="12"/>
      <c r="N29" s="11">
        <f t="shared" si="2"/>
        <v>265.75</v>
      </c>
    </row>
    <row r="30" spans="1:14" ht="19.5" thickBot="1" x14ac:dyDescent="0.35">
      <c r="A30" s="1"/>
      <c r="B30" s="1" t="s">
        <v>191</v>
      </c>
      <c r="C30" s="1"/>
      <c r="D30" s="11">
        <v>1050</v>
      </c>
      <c r="E30" s="12"/>
      <c r="F30" s="11">
        <v>2453.1999999999998</v>
      </c>
      <c r="G30" s="12"/>
      <c r="H30" s="11">
        <v>0</v>
      </c>
      <c r="I30" s="12"/>
      <c r="J30" s="11">
        <v>0</v>
      </c>
      <c r="K30" s="12"/>
      <c r="L30" s="11">
        <v>2186.8000000000002</v>
      </c>
      <c r="M30" s="12"/>
      <c r="N30" s="11">
        <f t="shared" si="2"/>
        <v>5690</v>
      </c>
    </row>
    <row r="31" spans="1:14" s="22" customFormat="1" ht="19.5" thickBot="1" x14ac:dyDescent="0.35">
      <c r="A31" s="1" t="s">
        <v>0</v>
      </c>
      <c r="B31" s="1"/>
      <c r="C31" s="1"/>
      <c r="D31" s="20">
        <f>ROUND(SUM(D2:D5)+SUM(D9:D13)+SUM(D17:D20)+D23+SUM(D26:D30),5)</f>
        <v>113489.51</v>
      </c>
      <c r="E31" s="1"/>
      <c r="F31" s="20">
        <f>ROUND(SUM(F2:F5)+SUM(F9:F13)+SUM(F17:F20)+F23+SUM(F26:F30),5)</f>
        <v>2453.1999999999998</v>
      </c>
      <c r="G31" s="1"/>
      <c r="H31" s="20">
        <f>ROUND(SUM(H2:H5)+SUM(H9:H13)+SUM(H17:H20)+H23+SUM(H26:H30),5)</f>
        <v>144321.43</v>
      </c>
      <c r="I31" s="1"/>
      <c r="J31" s="20">
        <f>ROUND(SUM(J2:J5)+SUM(J9:J13)+SUM(J17:J20)+J23+SUM(J26:J30),5)</f>
        <v>93866.32</v>
      </c>
      <c r="K31" s="1"/>
      <c r="L31" s="20">
        <f>ROUND(SUM(L2:L5)+SUM(L9:L13)+SUM(L17:L20)+L23+SUM(L26:L30),5)</f>
        <v>93547.8</v>
      </c>
      <c r="M31" s="1"/>
      <c r="N31" s="20">
        <f t="shared" si="2"/>
        <v>447678.26</v>
      </c>
    </row>
    <row r="32" spans="1:14" ht="19.5" thickTop="1" x14ac:dyDescent="0.3"/>
    <row r="34" spans="6:12" x14ac:dyDescent="0.3">
      <c r="F34" s="26" t="s">
        <v>190</v>
      </c>
      <c r="G34" s="26"/>
      <c r="H34" s="26"/>
      <c r="I34" s="26"/>
      <c r="J34" s="26"/>
      <c r="K34" s="26"/>
      <c r="L34" s="26"/>
    </row>
    <row r="37" spans="6:12" x14ac:dyDescent="0.3">
      <c r="F37" s="25" t="s">
        <v>189</v>
      </c>
      <c r="G37" s="25"/>
      <c r="H37" s="25"/>
      <c r="I37" s="25"/>
      <c r="J37" s="25"/>
      <c r="K37" s="25"/>
      <c r="L37" s="25"/>
    </row>
  </sheetData>
  <pageMargins left="0.7" right="0.7" top="0.75" bottom="0.75" header="0.1" footer="0.3"/>
  <pageSetup scale="72" orientation="landscape" r:id="rId1"/>
  <headerFooter>
    <oddHeader>&amp;L&amp;"Arial,Bold"&amp;8 10:22 PM
&amp;"Arial,Bold"&amp;8 11/22/22
&amp;"Arial,Bold"&amp;8 &amp;C&amp;"Arial,Bold"&amp;12 Transitions of PA
&amp;"Arial,Bold"&amp;14 A/R Aging Summary
&amp;"Arial,Bold"&amp;10 As of October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0</xdr:row>
                <xdr:rowOff>228600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0</xdr:row>
                <xdr:rowOff>228600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F080-C835-434D-8B3D-427A4D6E124C}">
  <sheetPr codeName="Sheet1">
    <pageSetUpPr fitToPage="1"/>
  </sheetPr>
  <dimension ref="A1:AU183"/>
  <sheetViews>
    <sheetView workbookViewId="0">
      <pane xSplit="8" ySplit="2" topLeftCell="I157" activePane="bottomRight" state="frozenSplit"/>
      <selection pane="topRight" activeCell="I1" sqref="I1"/>
      <selection pane="bottomLeft" activeCell="A3" sqref="A3"/>
      <selection pane="bottomRight" activeCell="AU160" sqref="AU160"/>
    </sheetView>
  </sheetViews>
  <sheetFormatPr defaultRowHeight="18.75" x14ac:dyDescent="0.3"/>
  <cols>
    <col min="1" max="7" width="3" style="22" customWidth="1"/>
    <col min="8" max="8" width="32.7109375" style="22" customWidth="1"/>
    <col min="9" max="9" width="8.7109375" style="6" hidden="1" customWidth="1"/>
    <col min="10" max="10" width="2.28515625" style="6" hidden="1" customWidth="1"/>
    <col min="11" max="11" width="8.7109375" style="6" hidden="1" customWidth="1"/>
    <col min="12" max="12" width="2.28515625" style="6" hidden="1" customWidth="1"/>
    <col min="13" max="13" width="12" style="6" hidden="1" customWidth="1"/>
    <col min="14" max="14" width="2.28515625" style="6" hidden="1" customWidth="1"/>
    <col min="15" max="15" width="10.28515625" style="6" hidden="1" customWidth="1"/>
    <col min="16" max="16" width="2.28515625" style="6" hidden="1" customWidth="1"/>
    <col min="17" max="17" width="8.7109375" style="6" hidden="1" customWidth="1"/>
    <col min="18" max="18" width="2.28515625" style="6" hidden="1" customWidth="1"/>
    <col min="19" max="19" width="8.7109375" style="6" hidden="1" customWidth="1"/>
    <col min="20" max="20" width="2.28515625" style="6" hidden="1" customWidth="1"/>
    <col min="21" max="21" width="12" style="6" hidden="1" customWidth="1"/>
    <col min="22" max="22" width="2.28515625" style="6" hidden="1" customWidth="1"/>
    <col min="23" max="23" width="10.28515625" style="6" hidden="1" customWidth="1"/>
    <col min="24" max="24" width="2.28515625" style="6" hidden="1" customWidth="1"/>
    <col min="25" max="25" width="8.7109375" style="6" hidden="1" customWidth="1"/>
    <col min="26" max="26" width="2.28515625" style="6" hidden="1" customWidth="1"/>
    <col min="27" max="27" width="8.7109375" style="6" hidden="1" customWidth="1"/>
    <col min="28" max="28" width="2.28515625" style="6" hidden="1" customWidth="1"/>
    <col min="29" max="29" width="12" style="6" hidden="1" customWidth="1"/>
    <col min="30" max="30" width="2.28515625" style="6" hidden="1" customWidth="1"/>
    <col min="31" max="31" width="10.28515625" style="6" hidden="1" customWidth="1"/>
    <col min="32" max="32" width="2.28515625" style="6" hidden="1" customWidth="1"/>
    <col min="33" max="33" width="14.28515625" style="6" bestFit="1" customWidth="1"/>
    <col min="34" max="34" width="2.28515625" style="6" customWidth="1"/>
    <col min="35" max="35" width="14.28515625" style="6" bestFit="1" customWidth="1"/>
    <col min="36" max="36" width="2.28515625" style="6" customWidth="1"/>
    <col min="37" max="37" width="15.140625" style="6" bestFit="1" customWidth="1"/>
    <col min="38" max="38" width="2.28515625" style="6" customWidth="1"/>
    <col min="39" max="39" width="14.28515625" style="6" bestFit="1" customWidth="1"/>
    <col min="40" max="40" width="2.28515625" style="6" customWidth="1"/>
    <col min="41" max="41" width="15.140625" style="6" bestFit="1" customWidth="1"/>
    <col min="42" max="42" width="2.28515625" style="6" customWidth="1"/>
    <col min="43" max="43" width="16.42578125" style="6" bestFit="1" customWidth="1"/>
    <col min="44" max="44" width="2.28515625" style="6" customWidth="1"/>
    <col min="45" max="45" width="15.140625" style="6" bestFit="1" customWidth="1"/>
    <col min="46" max="46" width="2.28515625" style="6" customWidth="1"/>
    <col min="47" max="47" width="14.28515625" style="6" bestFit="1" customWidth="1"/>
    <col min="48" max="16384" width="9.140625" style="6"/>
  </cols>
  <sheetData>
    <row r="1" spans="1:47" ht="19.5" thickBot="1" x14ac:dyDescent="0.35">
      <c r="A1" s="1"/>
      <c r="B1" s="1"/>
      <c r="C1" s="1"/>
      <c r="D1" s="1"/>
      <c r="E1" s="1"/>
      <c r="F1" s="1"/>
      <c r="G1" s="1"/>
      <c r="H1" s="1"/>
      <c r="I1" s="2"/>
      <c r="J1" s="3"/>
      <c r="K1" s="2"/>
      <c r="L1" s="3"/>
      <c r="M1" s="2"/>
      <c r="N1" s="3"/>
      <c r="O1" s="2"/>
      <c r="P1" s="4"/>
      <c r="Q1" s="2"/>
      <c r="R1" s="3"/>
      <c r="S1" s="2"/>
      <c r="T1" s="3"/>
      <c r="U1" s="2"/>
      <c r="V1" s="3"/>
      <c r="W1" s="2"/>
      <c r="X1" s="4"/>
      <c r="Y1" s="2"/>
      <c r="Z1" s="3"/>
      <c r="AA1" s="2"/>
      <c r="AB1" s="3"/>
      <c r="AC1" s="2"/>
      <c r="AD1" s="3"/>
      <c r="AE1" s="2"/>
      <c r="AF1" s="4"/>
      <c r="AG1" s="2"/>
      <c r="AH1" s="3"/>
      <c r="AI1" s="2"/>
      <c r="AJ1" s="3"/>
      <c r="AK1" s="2"/>
      <c r="AL1" s="3"/>
      <c r="AM1" s="2"/>
      <c r="AN1" s="4"/>
      <c r="AO1" s="5" t="s">
        <v>0</v>
      </c>
      <c r="AP1" s="3"/>
      <c r="AQ1" s="2"/>
      <c r="AR1" s="3"/>
      <c r="AS1" s="2"/>
      <c r="AT1" s="3"/>
      <c r="AU1" s="2"/>
    </row>
    <row r="2" spans="1:47" s="10" customFormat="1" ht="20.25" thickTop="1" thickBot="1" x14ac:dyDescent="0.35">
      <c r="A2" s="7"/>
      <c r="B2" s="7"/>
      <c r="C2" s="7"/>
      <c r="D2" s="7"/>
      <c r="E2" s="7"/>
      <c r="F2" s="7"/>
      <c r="G2" s="7"/>
      <c r="H2" s="7"/>
      <c r="I2" s="8" t="s">
        <v>1</v>
      </c>
      <c r="J2" s="9"/>
      <c r="K2" s="8" t="s">
        <v>2</v>
      </c>
      <c r="L2" s="9"/>
      <c r="M2" s="8" t="s">
        <v>3</v>
      </c>
      <c r="N2" s="9"/>
      <c r="O2" s="8" t="s">
        <v>4</v>
      </c>
      <c r="P2" s="9"/>
      <c r="Q2" s="8" t="s">
        <v>5</v>
      </c>
      <c r="R2" s="9"/>
      <c r="S2" s="8" t="s">
        <v>2</v>
      </c>
      <c r="T2" s="9"/>
      <c r="U2" s="8" t="s">
        <v>3</v>
      </c>
      <c r="V2" s="9"/>
      <c r="W2" s="8" t="s">
        <v>4</v>
      </c>
      <c r="X2" s="9"/>
      <c r="Y2" s="8" t="s">
        <v>6</v>
      </c>
      <c r="Z2" s="9"/>
      <c r="AA2" s="8" t="s">
        <v>2</v>
      </c>
      <c r="AB2" s="9"/>
      <c r="AC2" s="8" t="s">
        <v>3</v>
      </c>
      <c r="AD2" s="9"/>
      <c r="AE2" s="8" t="s">
        <v>4</v>
      </c>
      <c r="AF2" s="9"/>
      <c r="AG2" s="8" t="s">
        <v>7</v>
      </c>
      <c r="AH2" s="9"/>
      <c r="AI2" s="8" t="s">
        <v>2</v>
      </c>
      <c r="AJ2" s="9"/>
      <c r="AK2" s="8" t="s">
        <v>3</v>
      </c>
      <c r="AL2" s="9"/>
      <c r="AM2" s="8" t="s">
        <v>4</v>
      </c>
      <c r="AN2" s="9"/>
      <c r="AO2" s="8" t="s">
        <v>8</v>
      </c>
      <c r="AP2" s="9"/>
      <c r="AQ2" s="8" t="s">
        <v>2</v>
      </c>
      <c r="AR2" s="9"/>
      <c r="AS2" s="8" t="s">
        <v>3</v>
      </c>
      <c r="AT2" s="9"/>
      <c r="AU2" s="8" t="s">
        <v>4</v>
      </c>
    </row>
    <row r="3" spans="1:47" ht="19.5" thickTop="1" x14ac:dyDescent="0.3">
      <c r="A3" s="1"/>
      <c r="B3" s="1" t="s">
        <v>9</v>
      </c>
      <c r="C3" s="1"/>
      <c r="D3" s="1"/>
      <c r="E3" s="1"/>
      <c r="F3" s="1"/>
      <c r="G3" s="1"/>
      <c r="H3" s="1"/>
      <c r="I3" s="11"/>
      <c r="J3" s="12"/>
      <c r="K3" s="11"/>
      <c r="L3" s="12"/>
      <c r="M3" s="11"/>
      <c r="N3" s="12"/>
      <c r="O3" s="13"/>
      <c r="P3" s="12"/>
      <c r="Q3" s="11"/>
      <c r="R3" s="12"/>
      <c r="S3" s="11"/>
      <c r="T3" s="12"/>
      <c r="U3" s="11"/>
      <c r="V3" s="12"/>
      <c r="W3" s="13"/>
      <c r="X3" s="12"/>
      <c r="Y3" s="11"/>
      <c r="Z3" s="12"/>
      <c r="AA3" s="11"/>
      <c r="AB3" s="12"/>
      <c r="AC3" s="11"/>
      <c r="AD3" s="12"/>
      <c r="AE3" s="13"/>
      <c r="AF3" s="12"/>
      <c r="AG3" s="11"/>
      <c r="AH3" s="12"/>
      <c r="AI3" s="11"/>
      <c r="AJ3" s="12"/>
      <c r="AK3" s="11"/>
      <c r="AL3" s="12"/>
      <c r="AM3" s="13"/>
      <c r="AN3" s="12"/>
      <c r="AO3" s="11"/>
      <c r="AP3" s="12"/>
      <c r="AQ3" s="11"/>
      <c r="AR3" s="12"/>
      <c r="AS3" s="11"/>
      <c r="AT3" s="12"/>
      <c r="AU3" s="13"/>
    </row>
    <row r="4" spans="1:47" x14ac:dyDescent="0.3">
      <c r="A4" s="1"/>
      <c r="B4" s="1"/>
      <c r="C4" s="1"/>
      <c r="D4" s="1" t="s">
        <v>10</v>
      </c>
      <c r="E4" s="1"/>
      <c r="F4" s="1"/>
      <c r="G4" s="1"/>
      <c r="H4" s="1"/>
      <c r="I4" s="11"/>
      <c r="J4" s="12"/>
      <c r="K4" s="11"/>
      <c r="L4" s="12"/>
      <c r="M4" s="11"/>
      <c r="N4" s="12"/>
      <c r="O4" s="13"/>
      <c r="P4" s="12"/>
      <c r="Q4" s="11"/>
      <c r="R4" s="12"/>
      <c r="S4" s="11"/>
      <c r="T4" s="12"/>
      <c r="U4" s="11"/>
      <c r="V4" s="12"/>
      <c r="W4" s="13"/>
      <c r="X4" s="12"/>
      <c r="Y4" s="11"/>
      <c r="Z4" s="12"/>
      <c r="AA4" s="11"/>
      <c r="AB4" s="12"/>
      <c r="AC4" s="11"/>
      <c r="AD4" s="12"/>
      <c r="AE4" s="13"/>
      <c r="AF4" s="12"/>
      <c r="AG4" s="11"/>
      <c r="AH4" s="12"/>
      <c r="AI4" s="11"/>
      <c r="AJ4" s="12"/>
      <c r="AK4" s="11"/>
      <c r="AL4" s="12"/>
      <c r="AM4" s="13"/>
      <c r="AN4" s="12"/>
      <c r="AO4" s="11"/>
      <c r="AP4" s="12"/>
      <c r="AQ4" s="11"/>
      <c r="AR4" s="12"/>
      <c r="AS4" s="11"/>
      <c r="AT4" s="12"/>
      <c r="AU4" s="13"/>
    </row>
    <row r="5" spans="1:47" hidden="1" x14ac:dyDescent="0.3">
      <c r="A5" s="1"/>
      <c r="B5" s="1"/>
      <c r="C5" s="1"/>
      <c r="D5" s="1"/>
      <c r="E5" s="1" t="s">
        <v>11</v>
      </c>
      <c r="F5" s="1"/>
      <c r="G5" s="1"/>
      <c r="H5" s="1"/>
      <c r="I5" s="11">
        <v>0</v>
      </c>
      <c r="J5" s="12"/>
      <c r="K5" s="11">
        <v>0</v>
      </c>
      <c r="L5" s="12"/>
      <c r="M5" s="11">
        <f>ROUND((I5-K5),5)</f>
        <v>0</v>
      </c>
      <c r="N5" s="12"/>
      <c r="O5" s="13">
        <f>ROUND(IF(K5=0, IF(I5=0, 0, 1), I5/K5),5)</f>
        <v>0</v>
      </c>
      <c r="P5" s="12"/>
      <c r="Q5" s="11">
        <v>0</v>
      </c>
      <c r="R5" s="12"/>
      <c r="S5" s="11">
        <v>0</v>
      </c>
      <c r="T5" s="12"/>
      <c r="U5" s="11">
        <f>ROUND((Q5-S5),5)</f>
        <v>0</v>
      </c>
      <c r="V5" s="12"/>
      <c r="W5" s="13">
        <f>ROUND(IF(S5=0, IF(Q5=0, 0, 1), Q5/S5),5)</f>
        <v>0</v>
      </c>
      <c r="X5" s="12"/>
      <c r="Y5" s="11">
        <v>0</v>
      </c>
      <c r="Z5" s="12"/>
      <c r="AA5" s="11">
        <v>0</v>
      </c>
      <c r="AB5" s="12"/>
      <c r="AC5" s="11">
        <f>ROUND((Y5-AA5),5)</f>
        <v>0</v>
      </c>
      <c r="AD5" s="12"/>
      <c r="AE5" s="13">
        <f>ROUND(IF(AA5=0, IF(Y5=0, 0, 1), Y5/AA5),5)</f>
        <v>0</v>
      </c>
      <c r="AF5" s="12"/>
      <c r="AG5" s="11">
        <v>0</v>
      </c>
      <c r="AH5" s="12"/>
      <c r="AI5" s="11">
        <v>0</v>
      </c>
      <c r="AJ5" s="12"/>
      <c r="AK5" s="11">
        <f>ROUND((AG5-AI5),5)</f>
        <v>0</v>
      </c>
      <c r="AL5" s="12"/>
      <c r="AM5" s="13">
        <f>ROUND(IF(AI5=0, IF(AG5=0, 0, 1), AG5/AI5),5)</f>
        <v>0</v>
      </c>
      <c r="AN5" s="12"/>
      <c r="AO5" s="11">
        <f>ROUND(I5+Q5+Y5+AG5,5)</f>
        <v>0</v>
      </c>
      <c r="AP5" s="12"/>
      <c r="AQ5" s="11">
        <f>ROUND(K5+S5+AA5+AI5,5)</f>
        <v>0</v>
      </c>
      <c r="AR5" s="12"/>
      <c r="AS5" s="11">
        <f>ROUND((AO5-AQ5),5)</f>
        <v>0</v>
      </c>
      <c r="AT5" s="12"/>
      <c r="AU5" s="13">
        <f>ROUND(IF(AQ5=0, IF(AO5=0, 0, 1), AO5/AQ5),5)</f>
        <v>0</v>
      </c>
    </row>
    <row r="6" spans="1:47" x14ac:dyDescent="0.3">
      <c r="A6" s="1"/>
      <c r="B6" s="1"/>
      <c r="C6" s="1"/>
      <c r="D6" s="1"/>
      <c r="E6" s="1" t="s">
        <v>12</v>
      </c>
      <c r="F6" s="1"/>
      <c r="G6" s="1"/>
      <c r="H6" s="1"/>
      <c r="I6" s="11">
        <v>0</v>
      </c>
      <c r="J6" s="12"/>
      <c r="K6" s="11"/>
      <c r="L6" s="12"/>
      <c r="M6" s="11"/>
      <c r="N6" s="12"/>
      <c r="O6" s="13"/>
      <c r="P6" s="12"/>
      <c r="Q6" s="11">
        <v>0</v>
      </c>
      <c r="R6" s="12"/>
      <c r="S6" s="11"/>
      <c r="T6" s="12"/>
      <c r="U6" s="11"/>
      <c r="V6" s="12"/>
      <c r="W6" s="13"/>
      <c r="X6" s="12"/>
      <c r="Y6" s="11">
        <v>140</v>
      </c>
      <c r="Z6" s="12"/>
      <c r="AA6" s="11"/>
      <c r="AB6" s="12"/>
      <c r="AC6" s="11"/>
      <c r="AD6" s="12"/>
      <c r="AE6" s="13"/>
      <c r="AF6" s="12"/>
      <c r="AG6" s="11">
        <v>0</v>
      </c>
      <c r="AH6" s="12"/>
      <c r="AI6" s="11"/>
      <c r="AJ6" s="12"/>
      <c r="AK6" s="11"/>
      <c r="AL6" s="12"/>
      <c r="AM6" s="13"/>
      <c r="AN6" s="12"/>
      <c r="AO6" s="11">
        <f>ROUND(I6+Q6+Y6+AG6,5)</f>
        <v>140</v>
      </c>
      <c r="AP6" s="12"/>
      <c r="AQ6" s="11"/>
      <c r="AR6" s="12"/>
      <c r="AS6" s="11"/>
      <c r="AT6" s="12"/>
      <c r="AU6" s="13"/>
    </row>
    <row r="7" spans="1:47" x14ac:dyDescent="0.3">
      <c r="A7" s="1"/>
      <c r="B7" s="1"/>
      <c r="C7" s="1"/>
      <c r="D7" s="1"/>
      <c r="E7" s="1" t="s">
        <v>13</v>
      </c>
      <c r="F7" s="1"/>
      <c r="G7" s="1"/>
      <c r="H7" s="1"/>
      <c r="I7" s="11"/>
      <c r="J7" s="12"/>
      <c r="K7" s="11"/>
      <c r="L7" s="12"/>
      <c r="M7" s="11"/>
      <c r="N7" s="12"/>
      <c r="O7" s="13"/>
      <c r="P7" s="12"/>
      <c r="Q7" s="11"/>
      <c r="R7" s="12"/>
      <c r="S7" s="11"/>
      <c r="T7" s="12"/>
      <c r="U7" s="11"/>
      <c r="V7" s="12"/>
      <c r="W7" s="13"/>
      <c r="X7" s="12"/>
      <c r="Y7" s="11"/>
      <c r="Z7" s="12"/>
      <c r="AA7" s="11"/>
      <c r="AB7" s="12"/>
      <c r="AC7" s="11"/>
      <c r="AD7" s="12"/>
      <c r="AE7" s="13"/>
      <c r="AF7" s="12"/>
      <c r="AG7" s="11"/>
      <c r="AH7" s="12"/>
      <c r="AI7" s="11"/>
      <c r="AJ7" s="12"/>
      <c r="AK7" s="11"/>
      <c r="AL7" s="12"/>
      <c r="AM7" s="13"/>
      <c r="AN7" s="12"/>
      <c r="AO7" s="11"/>
      <c r="AP7" s="12"/>
      <c r="AQ7" s="11"/>
      <c r="AR7" s="12"/>
      <c r="AS7" s="11"/>
      <c r="AT7" s="12"/>
      <c r="AU7" s="13"/>
    </row>
    <row r="8" spans="1:47" x14ac:dyDescent="0.3">
      <c r="A8" s="1"/>
      <c r="B8" s="1"/>
      <c r="C8" s="1"/>
      <c r="D8" s="1"/>
      <c r="E8" s="1"/>
      <c r="F8" s="1" t="s">
        <v>14</v>
      </c>
      <c r="G8" s="1"/>
      <c r="H8" s="1"/>
      <c r="I8" s="11"/>
      <c r="J8" s="12"/>
      <c r="K8" s="11"/>
      <c r="L8" s="12"/>
      <c r="M8" s="11"/>
      <c r="N8" s="12"/>
      <c r="O8" s="13"/>
      <c r="P8" s="12"/>
      <c r="Q8" s="11"/>
      <c r="R8" s="12"/>
      <c r="S8" s="11"/>
      <c r="T8" s="12"/>
      <c r="U8" s="11"/>
      <c r="V8" s="12"/>
      <c r="W8" s="13"/>
      <c r="X8" s="12"/>
      <c r="Y8" s="11"/>
      <c r="Z8" s="12"/>
      <c r="AA8" s="11"/>
      <c r="AB8" s="12"/>
      <c r="AC8" s="11"/>
      <c r="AD8" s="12"/>
      <c r="AE8" s="13"/>
      <c r="AF8" s="12"/>
      <c r="AG8" s="11"/>
      <c r="AH8" s="12"/>
      <c r="AI8" s="11"/>
      <c r="AJ8" s="12"/>
      <c r="AK8" s="11"/>
      <c r="AL8" s="12"/>
      <c r="AM8" s="13"/>
      <c r="AN8" s="12"/>
      <c r="AO8" s="11"/>
      <c r="AP8" s="12"/>
      <c r="AQ8" s="11"/>
      <c r="AR8" s="12"/>
      <c r="AS8" s="11"/>
      <c r="AT8" s="12"/>
      <c r="AU8" s="13"/>
    </row>
    <row r="9" spans="1:47" x14ac:dyDescent="0.3">
      <c r="A9" s="1"/>
      <c r="B9" s="1"/>
      <c r="C9" s="1"/>
      <c r="D9" s="1"/>
      <c r="E9" s="1"/>
      <c r="F9" s="1"/>
      <c r="G9" s="1" t="s">
        <v>15</v>
      </c>
      <c r="H9" s="1"/>
      <c r="I9" s="11"/>
      <c r="J9" s="12"/>
      <c r="K9" s="11"/>
      <c r="L9" s="12"/>
      <c r="M9" s="11"/>
      <c r="N9" s="12"/>
      <c r="O9" s="13"/>
      <c r="P9" s="12"/>
      <c r="Q9" s="11"/>
      <c r="R9" s="12"/>
      <c r="S9" s="11"/>
      <c r="T9" s="12"/>
      <c r="U9" s="11"/>
      <c r="V9" s="12"/>
      <c r="W9" s="13"/>
      <c r="X9" s="12"/>
      <c r="Y9" s="11"/>
      <c r="Z9" s="12"/>
      <c r="AA9" s="11"/>
      <c r="AB9" s="12"/>
      <c r="AC9" s="11"/>
      <c r="AD9" s="12"/>
      <c r="AE9" s="13"/>
      <c r="AF9" s="12"/>
      <c r="AG9" s="11"/>
      <c r="AH9" s="12"/>
      <c r="AI9" s="11"/>
      <c r="AJ9" s="12"/>
      <c r="AK9" s="11"/>
      <c r="AL9" s="12"/>
      <c r="AM9" s="13"/>
      <c r="AN9" s="12"/>
      <c r="AO9" s="11"/>
      <c r="AP9" s="12"/>
      <c r="AQ9" s="11"/>
      <c r="AR9" s="12"/>
      <c r="AS9" s="11"/>
      <c r="AT9" s="12"/>
      <c r="AU9" s="13"/>
    </row>
    <row r="10" spans="1:47" x14ac:dyDescent="0.3">
      <c r="A10" s="1"/>
      <c r="B10" s="1"/>
      <c r="C10" s="1"/>
      <c r="D10" s="1"/>
      <c r="E10" s="1"/>
      <c r="F10" s="1"/>
      <c r="G10" s="1"/>
      <c r="H10" s="1" t="s">
        <v>16</v>
      </c>
      <c r="I10" s="11">
        <v>0</v>
      </c>
      <c r="J10" s="12"/>
      <c r="K10" s="11">
        <v>1137</v>
      </c>
      <c r="L10" s="12"/>
      <c r="M10" s="11">
        <f t="shared" ref="M10:M15" si="0">ROUND((I10-K10),5)</f>
        <v>-1137</v>
      </c>
      <c r="N10" s="12"/>
      <c r="O10" s="13">
        <f t="shared" ref="O10:O15" si="1">ROUND(IF(K10=0, IF(I10=0, 0, 1), I10/K10),5)</f>
        <v>0</v>
      </c>
      <c r="P10" s="12"/>
      <c r="Q10" s="11">
        <v>1310.72</v>
      </c>
      <c r="R10" s="12"/>
      <c r="S10" s="11">
        <v>1137</v>
      </c>
      <c r="T10" s="12"/>
      <c r="U10" s="11">
        <f t="shared" ref="U10:U15" si="2">ROUND((Q10-S10),5)</f>
        <v>173.72</v>
      </c>
      <c r="V10" s="12"/>
      <c r="W10" s="13">
        <f t="shared" ref="W10:W15" si="3">ROUND(IF(S10=0, IF(Q10=0, 0, 1), Q10/S10),5)</f>
        <v>1.15279</v>
      </c>
      <c r="X10" s="12"/>
      <c r="Y10" s="11">
        <v>1373.45</v>
      </c>
      <c r="Z10" s="12"/>
      <c r="AA10" s="11">
        <v>1137</v>
      </c>
      <c r="AB10" s="12"/>
      <c r="AC10" s="11">
        <f t="shared" ref="AC10:AC15" si="4">ROUND((Y10-AA10),5)</f>
        <v>236.45</v>
      </c>
      <c r="AD10" s="12"/>
      <c r="AE10" s="13">
        <f t="shared" ref="AE10:AE15" si="5">ROUND(IF(AA10=0, IF(Y10=0, 0, 1), Y10/AA10),5)</f>
        <v>1.2079599999999999</v>
      </c>
      <c r="AF10" s="12"/>
      <c r="AG10" s="11">
        <v>1207.78</v>
      </c>
      <c r="AH10" s="12"/>
      <c r="AI10" s="11">
        <v>1137</v>
      </c>
      <c r="AJ10" s="12"/>
      <c r="AK10" s="11">
        <f t="shared" ref="AK10:AK15" si="6">ROUND((AG10-AI10),5)</f>
        <v>70.78</v>
      </c>
      <c r="AL10" s="12"/>
      <c r="AM10" s="13">
        <f t="shared" ref="AM10:AM15" si="7">ROUND(IF(AI10=0, IF(AG10=0, 0, 1), AG10/AI10),5)</f>
        <v>1.0622499999999999</v>
      </c>
      <c r="AN10" s="12"/>
      <c r="AO10" s="11">
        <f t="shared" ref="AO10:AO15" si="8">ROUND(I10+Q10+Y10+AG10,5)</f>
        <v>3891.95</v>
      </c>
      <c r="AP10" s="12"/>
      <c r="AQ10" s="11">
        <f t="shared" ref="AQ10:AQ15" si="9">ROUND(K10+S10+AA10+AI10,5)</f>
        <v>4548</v>
      </c>
      <c r="AR10" s="12"/>
      <c r="AS10" s="11">
        <f t="shared" ref="AS10:AS15" si="10">ROUND((AO10-AQ10),5)</f>
        <v>-656.05</v>
      </c>
      <c r="AT10" s="12"/>
      <c r="AU10" s="13">
        <f t="shared" ref="AU10:AU15" si="11">ROUND(IF(AQ10=0, IF(AO10=0, 0, 1), AO10/AQ10),5)</f>
        <v>0.85575000000000001</v>
      </c>
    </row>
    <row r="11" spans="1:47" x14ac:dyDescent="0.3">
      <c r="A11" s="1"/>
      <c r="B11" s="1"/>
      <c r="C11" s="1"/>
      <c r="D11" s="1"/>
      <c r="E11" s="1"/>
      <c r="F11" s="1"/>
      <c r="G11" s="1"/>
      <c r="H11" s="1" t="s">
        <v>17</v>
      </c>
      <c r="I11" s="11">
        <v>538.51</v>
      </c>
      <c r="J11" s="12"/>
      <c r="K11" s="11">
        <v>317</v>
      </c>
      <c r="L11" s="12"/>
      <c r="M11" s="11">
        <f t="shared" si="0"/>
        <v>221.51</v>
      </c>
      <c r="N11" s="12"/>
      <c r="O11" s="13">
        <f t="shared" si="1"/>
        <v>1.6987699999999999</v>
      </c>
      <c r="P11" s="12"/>
      <c r="Q11" s="11">
        <v>289.70999999999998</v>
      </c>
      <c r="R11" s="12"/>
      <c r="S11" s="11">
        <v>317</v>
      </c>
      <c r="T11" s="12"/>
      <c r="U11" s="11">
        <f t="shared" si="2"/>
        <v>-27.29</v>
      </c>
      <c r="V11" s="12"/>
      <c r="W11" s="13">
        <f t="shared" si="3"/>
        <v>0.91391</v>
      </c>
      <c r="X11" s="12"/>
      <c r="Y11" s="11">
        <v>123.78</v>
      </c>
      <c r="Z11" s="12"/>
      <c r="AA11" s="11">
        <v>317</v>
      </c>
      <c r="AB11" s="12"/>
      <c r="AC11" s="11">
        <f t="shared" si="4"/>
        <v>-193.22</v>
      </c>
      <c r="AD11" s="12"/>
      <c r="AE11" s="13">
        <f t="shared" si="5"/>
        <v>0.39046999999999998</v>
      </c>
      <c r="AF11" s="12"/>
      <c r="AG11" s="11">
        <v>258.3</v>
      </c>
      <c r="AH11" s="12"/>
      <c r="AI11" s="11">
        <v>317</v>
      </c>
      <c r="AJ11" s="12"/>
      <c r="AK11" s="11">
        <f t="shared" si="6"/>
        <v>-58.7</v>
      </c>
      <c r="AL11" s="12"/>
      <c r="AM11" s="13">
        <f t="shared" si="7"/>
        <v>0.81483000000000005</v>
      </c>
      <c r="AN11" s="12"/>
      <c r="AO11" s="11">
        <f t="shared" si="8"/>
        <v>1210.3</v>
      </c>
      <c r="AP11" s="12"/>
      <c r="AQ11" s="11">
        <f t="shared" si="9"/>
        <v>1268</v>
      </c>
      <c r="AR11" s="12"/>
      <c r="AS11" s="11">
        <f t="shared" si="10"/>
        <v>-57.7</v>
      </c>
      <c r="AT11" s="12"/>
      <c r="AU11" s="13">
        <f t="shared" si="11"/>
        <v>0.95450000000000002</v>
      </c>
    </row>
    <row r="12" spans="1:47" x14ac:dyDescent="0.3">
      <c r="A12" s="1"/>
      <c r="B12" s="1"/>
      <c r="C12" s="1"/>
      <c r="D12" s="1"/>
      <c r="E12" s="1"/>
      <c r="F12" s="1"/>
      <c r="G12" s="1"/>
      <c r="H12" s="1" t="s">
        <v>18</v>
      </c>
      <c r="I12" s="11">
        <v>16102.39</v>
      </c>
      <c r="J12" s="12"/>
      <c r="K12" s="11">
        <v>16818</v>
      </c>
      <c r="L12" s="12"/>
      <c r="M12" s="11">
        <f t="shared" si="0"/>
        <v>-715.61</v>
      </c>
      <c r="N12" s="12"/>
      <c r="O12" s="13">
        <f t="shared" si="1"/>
        <v>0.95745000000000002</v>
      </c>
      <c r="P12" s="12"/>
      <c r="Q12" s="11">
        <v>21160.71</v>
      </c>
      <c r="R12" s="12"/>
      <c r="S12" s="11">
        <v>16818</v>
      </c>
      <c r="T12" s="12"/>
      <c r="U12" s="11">
        <f t="shared" si="2"/>
        <v>4342.71</v>
      </c>
      <c r="V12" s="12"/>
      <c r="W12" s="13">
        <f t="shared" si="3"/>
        <v>1.2582199999999999</v>
      </c>
      <c r="X12" s="12"/>
      <c r="Y12" s="11">
        <v>19204.32</v>
      </c>
      <c r="Z12" s="12"/>
      <c r="AA12" s="11">
        <v>16818</v>
      </c>
      <c r="AB12" s="12"/>
      <c r="AC12" s="11">
        <f t="shared" si="4"/>
        <v>2386.3200000000002</v>
      </c>
      <c r="AD12" s="12"/>
      <c r="AE12" s="13">
        <f t="shared" si="5"/>
        <v>1.1418900000000001</v>
      </c>
      <c r="AF12" s="12"/>
      <c r="AG12" s="11">
        <v>18317.650000000001</v>
      </c>
      <c r="AH12" s="12"/>
      <c r="AI12" s="11">
        <v>16818</v>
      </c>
      <c r="AJ12" s="12"/>
      <c r="AK12" s="11">
        <f t="shared" si="6"/>
        <v>1499.65</v>
      </c>
      <c r="AL12" s="12"/>
      <c r="AM12" s="13">
        <f t="shared" si="7"/>
        <v>1.08917</v>
      </c>
      <c r="AN12" s="12"/>
      <c r="AO12" s="11">
        <f t="shared" si="8"/>
        <v>74785.070000000007</v>
      </c>
      <c r="AP12" s="12"/>
      <c r="AQ12" s="11">
        <f t="shared" si="9"/>
        <v>67272</v>
      </c>
      <c r="AR12" s="12"/>
      <c r="AS12" s="11">
        <f t="shared" si="10"/>
        <v>7513.07</v>
      </c>
      <c r="AT12" s="12"/>
      <c r="AU12" s="13">
        <f t="shared" si="11"/>
        <v>1.11168</v>
      </c>
    </row>
    <row r="13" spans="1:47" x14ac:dyDescent="0.3">
      <c r="A13" s="1"/>
      <c r="B13" s="1"/>
      <c r="C13" s="1"/>
      <c r="D13" s="1"/>
      <c r="E13" s="1"/>
      <c r="F13" s="1"/>
      <c r="G13" s="1"/>
      <c r="H13" s="1" t="s">
        <v>19</v>
      </c>
      <c r="I13" s="11">
        <v>0</v>
      </c>
      <c r="J13" s="12"/>
      <c r="K13" s="11">
        <v>618</v>
      </c>
      <c r="L13" s="12"/>
      <c r="M13" s="11">
        <f t="shared" si="0"/>
        <v>-618</v>
      </c>
      <c r="N13" s="12"/>
      <c r="O13" s="13">
        <f t="shared" si="1"/>
        <v>0</v>
      </c>
      <c r="P13" s="12"/>
      <c r="Q13" s="11">
        <v>481.51</v>
      </c>
      <c r="R13" s="12"/>
      <c r="S13" s="11">
        <v>618</v>
      </c>
      <c r="T13" s="12"/>
      <c r="U13" s="11">
        <f t="shared" si="2"/>
        <v>-136.49</v>
      </c>
      <c r="V13" s="12"/>
      <c r="W13" s="13">
        <f t="shared" si="3"/>
        <v>0.77914000000000005</v>
      </c>
      <c r="X13" s="12"/>
      <c r="Y13" s="11">
        <v>109.25</v>
      </c>
      <c r="Z13" s="12"/>
      <c r="AA13" s="11">
        <v>619</v>
      </c>
      <c r="AB13" s="12"/>
      <c r="AC13" s="11">
        <f t="shared" si="4"/>
        <v>-509.75</v>
      </c>
      <c r="AD13" s="12"/>
      <c r="AE13" s="13">
        <f t="shared" si="5"/>
        <v>0.17649000000000001</v>
      </c>
      <c r="AF13" s="12"/>
      <c r="AG13" s="11">
        <v>77.72</v>
      </c>
      <c r="AH13" s="12"/>
      <c r="AI13" s="11">
        <v>619</v>
      </c>
      <c r="AJ13" s="12"/>
      <c r="AK13" s="11">
        <f t="shared" si="6"/>
        <v>-541.28</v>
      </c>
      <c r="AL13" s="12"/>
      <c r="AM13" s="13">
        <f t="shared" si="7"/>
        <v>0.12556</v>
      </c>
      <c r="AN13" s="12"/>
      <c r="AO13" s="11">
        <f t="shared" si="8"/>
        <v>668.48</v>
      </c>
      <c r="AP13" s="12"/>
      <c r="AQ13" s="11">
        <f t="shared" si="9"/>
        <v>2474</v>
      </c>
      <c r="AR13" s="12"/>
      <c r="AS13" s="11">
        <f t="shared" si="10"/>
        <v>-1805.52</v>
      </c>
      <c r="AT13" s="12"/>
      <c r="AU13" s="13">
        <f t="shared" si="11"/>
        <v>0.2702</v>
      </c>
    </row>
    <row r="14" spans="1:47" ht="19.5" thickBot="1" x14ac:dyDescent="0.35">
      <c r="A14" s="1"/>
      <c r="B14" s="1"/>
      <c r="C14" s="1"/>
      <c r="D14" s="1"/>
      <c r="E14" s="1"/>
      <c r="F14" s="1"/>
      <c r="G14" s="1"/>
      <c r="H14" s="1" t="s">
        <v>20</v>
      </c>
      <c r="I14" s="14">
        <v>1243.1099999999999</v>
      </c>
      <c r="J14" s="12"/>
      <c r="K14" s="14">
        <v>2283</v>
      </c>
      <c r="L14" s="12"/>
      <c r="M14" s="14">
        <f t="shared" si="0"/>
        <v>-1039.8900000000001</v>
      </c>
      <c r="N14" s="12"/>
      <c r="O14" s="15">
        <f t="shared" si="1"/>
        <v>0.54451000000000005</v>
      </c>
      <c r="P14" s="12"/>
      <c r="Q14" s="14">
        <v>3273.58</v>
      </c>
      <c r="R14" s="12"/>
      <c r="S14" s="14">
        <v>2283</v>
      </c>
      <c r="T14" s="12"/>
      <c r="U14" s="14">
        <f t="shared" si="2"/>
        <v>990.58</v>
      </c>
      <c r="V14" s="12"/>
      <c r="W14" s="15">
        <f t="shared" si="3"/>
        <v>1.4338900000000001</v>
      </c>
      <c r="X14" s="12"/>
      <c r="Y14" s="14">
        <v>2988.13</v>
      </c>
      <c r="Z14" s="12"/>
      <c r="AA14" s="14">
        <v>2283</v>
      </c>
      <c r="AB14" s="12"/>
      <c r="AC14" s="14">
        <f t="shared" si="4"/>
        <v>705.13</v>
      </c>
      <c r="AD14" s="12"/>
      <c r="AE14" s="15">
        <f t="shared" si="5"/>
        <v>1.3088599999999999</v>
      </c>
      <c r="AF14" s="12"/>
      <c r="AG14" s="14">
        <v>1958.49</v>
      </c>
      <c r="AH14" s="12"/>
      <c r="AI14" s="14">
        <v>2283</v>
      </c>
      <c r="AJ14" s="12"/>
      <c r="AK14" s="14">
        <f t="shared" si="6"/>
        <v>-324.51</v>
      </c>
      <c r="AL14" s="12"/>
      <c r="AM14" s="15">
        <f t="shared" si="7"/>
        <v>0.85785999999999996</v>
      </c>
      <c r="AN14" s="12"/>
      <c r="AO14" s="14">
        <f t="shared" si="8"/>
        <v>9463.31</v>
      </c>
      <c r="AP14" s="12"/>
      <c r="AQ14" s="14">
        <f t="shared" si="9"/>
        <v>9132</v>
      </c>
      <c r="AR14" s="12"/>
      <c r="AS14" s="14">
        <f t="shared" si="10"/>
        <v>331.31</v>
      </c>
      <c r="AT14" s="12"/>
      <c r="AU14" s="15">
        <f t="shared" si="11"/>
        <v>1.0362800000000001</v>
      </c>
    </row>
    <row r="15" spans="1:47" x14ac:dyDescent="0.3">
      <c r="A15" s="1"/>
      <c r="B15" s="1"/>
      <c r="C15" s="1"/>
      <c r="D15" s="1"/>
      <c r="E15" s="1"/>
      <c r="F15" s="1"/>
      <c r="G15" s="1" t="s">
        <v>21</v>
      </c>
      <c r="H15" s="1"/>
      <c r="I15" s="11">
        <f>ROUND(SUM(I9:I14),5)</f>
        <v>17884.009999999998</v>
      </c>
      <c r="J15" s="12"/>
      <c r="K15" s="11">
        <f>ROUND(SUM(K9:K14),5)</f>
        <v>21173</v>
      </c>
      <c r="L15" s="12"/>
      <c r="M15" s="11">
        <f t="shared" si="0"/>
        <v>-3288.99</v>
      </c>
      <c r="N15" s="12"/>
      <c r="O15" s="13">
        <f t="shared" si="1"/>
        <v>0.84465999999999997</v>
      </c>
      <c r="P15" s="12"/>
      <c r="Q15" s="11">
        <f>ROUND(SUM(Q9:Q14),5)</f>
        <v>26516.23</v>
      </c>
      <c r="R15" s="12"/>
      <c r="S15" s="11">
        <f>ROUND(SUM(S9:S14),5)</f>
        <v>21173</v>
      </c>
      <c r="T15" s="12"/>
      <c r="U15" s="11">
        <f t="shared" si="2"/>
        <v>5343.23</v>
      </c>
      <c r="V15" s="12"/>
      <c r="W15" s="13">
        <f t="shared" si="3"/>
        <v>1.2523599999999999</v>
      </c>
      <c r="X15" s="12"/>
      <c r="Y15" s="11">
        <f>ROUND(SUM(Y9:Y14),5)</f>
        <v>23798.93</v>
      </c>
      <c r="Z15" s="12"/>
      <c r="AA15" s="11">
        <f>ROUND(SUM(AA9:AA14),5)</f>
        <v>21174</v>
      </c>
      <c r="AB15" s="12"/>
      <c r="AC15" s="11">
        <f t="shared" si="4"/>
        <v>2624.93</v>
      </c>
      <c r="AD15" s="12"/>
      <c r="AE15" s="13">
        <f t="shared" si="5"/>
        <v>1.1239699999999999</v>
      </c>
      <c r="AF15" s="12"/>
      <c r="AG15" s="11">
        <f>ROUND(SUM(AG9:AG14),5)</f>
        <v>21819.94</v>
      </c>
      <c r="AH15" s="12"/>
      <c r="AI15" s="11">
        <f>ROUND(SUM(AI9:AI14),5)</f>
        <v>21174</v>
      </c>
      <c r="AJ15" s="12"/>
      <c r="AK15" s="11">
        <f t="shared" si="6"/>
        <v>645.94000000000005</v>
      </c>
      <c r="AL15" s="12"/>
      <c r="AM15" s="13">
        <f t="shared" si="7"/>
        <v>1.03051</v>
      </c>
      <c r="AN15" s="12"/>
      <c r="AO15" s="11">
        <f t="shared" si="8"/>
        <v>90019.11</v>
      </c>
      <c r="AP15" s="12"/>
      <c r="AQ15" s="11">
        <f t="shared" si="9"/>
        <v>84694</v>
      </c>
      <c r="AR15" s="12"/>
      <c r="AS15" s="11">
        <f t="shared" si="10"/>
        <v>5325.11</v>
      </c>
      <c r="AT15" s="12"/>
      <c r="AU15" s="13">
        <f t="shared" si="11"/>
        <v>1.06287</v>
      </c>
    </row>
    <row r="16" spans="1:47" x14ac:dyDescent="0.3">
      <c r="A16" s="1"/>
      <c r="B16" s="1"/>
      <c r="C16" s="1"/>
      <c r="D16" s="1"/>
      <c r="E16" s="1"/>
      <c r="F16" s="1"/>
      <c r="G16" s="1" t="s">
        <v>22</v>
      </c>
      <c r="H16" s="1"/>
      <c r="I16" s="11"/>
      <c r="J16" s="12"/>
      <c r="K16" s="11"/>
      <c r="L16" s="12"/>
      <c r="M16" s="11"/>
      <c r="N16" s="12"/>
      <c r="O16" s="13"/>
      <c r="P16" s="12"/>
      <c r="Q16" s="11"/>
      <c r="R16" s="12"/>
      <c r="S16" s="11"/>
      <c r="T16" s="12"/>
      <c r="U16" s="11"/>
      <c r="V16" s="12"/>
      <c r="W16" s="13"/>
      <c r="X16" s="12"/>
      <c r="Y16" s="11"/>
      <c r="Z16" s="12"/>
      <c r="AA16" s="11"/>
      <c r="AB16" s="12"/>
      <c r="AC16" s="11"/>
      <c r="AD16" s="12"/>
      <c r="AE16" s="13"/>
      <c r="AF16" s="12"/>
      <c r="AG16" s="11"/>
      <c r="AH16" s="12"/>
      <c r="AI16" s="11"/>
      <c r="AJ16" s="12"/>
      <c r="AK16" s="11"/>
      <c r="AL16" s="12"/>
      <c r="AM16" s="13"/>
      <c r="AN16" s="12"/>
      <c r="AO16" s="11"/>
      <c r="AP16" s="12"/>
      <c r="AQ16" s="11"/>
      <c r="AR16" s="12"/>
      <c r="AS16" s="11"/>
      <c r="AT16" s="12"/>
      <c r="AU16" s="13"/>
    </row>
    <row r="17" spans="1:47" x14ac:dyDescent="0.3">
      <c r="A17" s="1"/>
      <c r="B17" s="1"/>
      <c r="C17" s="1"/>
      <c r="D17" s="1"/>
      <c r="E17" s="1"/>
      <c r="F17" s="1"/>
      <c r="G17" s="1"/>
      <c r="H17" s="1" t="s">
        <v>23</v>
      </c>
      <c r="I17" s="11">
        <v>56171.9</v>
      </c>
      <c r="J17" s="12"/>
      <c r="K17" s="11">
        <v>83333</v>
      </c>
      <c r="L17" s="12"/>
      <c r="M17" s="11">
        <f t="shared" ref="M17:M23" si="12">ROUND((I17-K17),5)</f>
        <v>-27161.1</v>
      </c>
      <c r="N17" s="12"/>
      <c r="O17" s="13">
        <f t="shared" ref="O17:O23" si="13">ROUND(IF(K17=0, IF(I17=0, 0, 1), I17/K17),5)</f>
        <v>0.67406999999999995</v>
      </c>
      <c r="P17" s="12"/>
      <c r="Q17" s="11">
        <v>58164.06</v>
      </c>
      <c r="R17" s="12"/>
      <c r="S17" s="11">
        <v>83333</v>
      </c>
      <c r="T17" s="12"/>
      <c r="U17" s="11">
        <f t="shared" ref="U17:U23" si="14">ROUND((Q17-S17),5)</f>
        <v>-25168.94</v>
      </c>
      <c r="V17" s="12"/>
      <c r="W17" s="13">
        <f t="shared" ref="W17:W23" si="15">ROUND(IF(S17=0, IF(Q17=0, 0, 1), Q17/S17),5)</f>
        <v>0.69796999999999998</v>
      </c>
      <c r="X17" s="12"/>
      <c r="Y17" s="11">
        <v>55850.7</v>
      </c>
      <c r="Z17" s="12"/>
      <c r="AA17" s="11">
        <v>83333</v>
      </c>
      <c r="AB17" s="12"/>
      <c r="AC17" s="11">
        <f t="shared" ref="AC17:AC23" si="16">ROUND((Y17-AA17),5)</f>
        <v>-27482.3</v>
      </c>
      <c r="AD17" s="12"/>
      <c r="AE17" s="13">
        <f t="shared" ref="AE17:AE23" si="17">ROUND(IF(AA17=0, IF(Y17=0, 0, 1), Y17/AA17),5)</f>
        <v>0.67020999999999997</v>
      </c>
      <c r="AF17" s="12"/>
      <c r="AG17" s="11">
        <v>56413.16</v>
      </c>
      <c r="AH17" s="12"/>
      <c r="AI17" s="11">
        <v>83333</v>
      </c>
      <c r="AJ17" s="12"/>
      <c r="AK17" s="11">
        <f t="shared" ref="AK17:AK23" si="18">ROUND((AG17-AI17),5)</f>
        <v>-26919.84</v>
      </c>
      <c r="AL17" s="12"/>
      <c r="AM17" s="13">
        <f t="shared" ref="AM17:AM23" si="19">ROUND(IF(AI17=0, IF(AG17=0, 0, 1), AG17/AI17),5)</f>
        <v>0.67696000000000001</v>
      </c>
      <c r="AN17" s="12"/>
      <c r="AO17" s="11">
        <f t="shared" ref="AO17:AO23" si="20">ROUND(I17+Q17+Y17+AG17,5)</f>
        <v>226599.82</v>
      </c>
      <c r="AP17" s="12"/>
      <c r="AQ17" s="11">
        <f t="shared" ref="AQ17:AQ23" si="21">ROUND(K17+S17+AA17+AI17,5)</f>
        <v>333332</v>
      </c>
      <c r="AR17" s="12"/>
      <c r="AS17" s="11">
        <f t="shared" ref="AS17:AS23" si="22">ROUND((AO17-AQ17),5)</f>
        <v>-106732.18</v>
      </c>
      <c r="AT17" s="12"/>
      <c r="AU17" s="13">
        <f t="shared" ref="AU17:AU23" si="23">ROUND(IF(AQ17=0, IF(AO17=0, 0, 1), AO17/AQ17),5)</f>
        <v>0.67979999999999996</v>
      </c>
    </row>
    <row r="18" spans="1:47" hidden="1" x14ac:dyDescent="0.3">
      <c r="A18" s="1"/>
      <c r="B18" s="1"/>
      <c r="C18" s="1"/>
      <c r="D18" s="1"/>
      <c r="E18" s="1"/>
      <c r="F18" s="1"/>
      <c r="G18" s="1"/>
      <c r="H18" s="1" t="s">
        <v>24</v>
      </c>
      <c r="I18" s="11">
        <v>0</v>
      </c>
      <c r="J18" s="12"/>
      <c r="K18" s="11">
        <v>0</v>
      </c>
      <c r="L18" s="12"/>
      <c r="M18" s="11">
        <f t="shared" si="12"/>
        <v>0</v>
      </c>
      <c r="N18" s="12"/>
      <c r="O18" s="13">
        <f t="shared" si="13"/>
        <v>0</v>
      </c>
      <c r="P18" s="12"/>
      <c r="Q18" s="11">
        <v>0</v>
      </c>
      <c r="R18" s="12"/>
      <c r="S18" s="11">
        <v>0</v>
      </c>
      <c r="T18" s="12"/>
      <c r="U18" s="11">
        <f t="shared" si="14"/>
        <v>0</v>
      </c>
      <c r="V18" s="12"/>
      <c r="W18" s="13">
        <f t="shared" si="15"/>
        <v>0</v>
      </c>
      <c r="X18" s="12"/>
      <c r="Y18" s="11">
        <v>0</v>
      </c>
      <c r="Z18" s="12"/>
      <c r="AA18" s="11">
        <v>0</v>
      </c>
      <c r="AB18" s="12"/>
      <c r="AC18" s="11">
        <f t="shared" si="16"/>
        <v>0</v>
      </c>
      <c r="AD18" s="12"/>
      <c r="AE18" s="13">
        <f t="shared" si="17"/>
        <v>0</v>
      </c>
      <c r="AF18" s="12"/>
      <c r="AG18" s="11">
        <v>0</v>
      </c>
      <c r="AH18" s="12"/>
      <c r="AI18" s="11">
        <v>0</v>
      </c>
      <c r="AJ18" s="12"/>
      <c r="AK18" s="11">
        <f t="shared" si="18"/>
        <v>0</v>
      </c>
      <c r="AL18" s="12"/>
      <c r="AM18" s="13">
        <f t="shared" si="19"/>
        <v>0</v>
      </c>
      <c r="AN18" s="12"/>
      <c r="AO18" s="11">
        <f t="shared" si="20"/>
        <v>0</v>
      </c>
      <c r="AP18" s="12"/>
      <c r="AQ18" s="11">
        <f t="shared" si="21"/>
        <v>0</v>
      </c>
      <c r="AR18" s="12"/>
      <c r="AS18" s="11">
        <f t="shared" si="22"/>
        <v>0</v>
      </c>
      <c r="AT18" s="12"/>
      <c r="AU18" s="13">
        <f t="shared" si="23"/>
        <v>0</v>
      </c>
    </row>
    <row r="19" spans="1:47" hidden="1" x14ac:dyDescent="0.3">
      <c r="A19" s="1"/>
      <c r="B19" s="1"/>
      <c r="C19" s="1"/>
      <c r="D19" s="1"/>
      <c r="E19" s="1"/>
      <c r="F19" s="1"/>
      <c r="G19" s="1"/>
      <c r="H19" s="1" t="s">
        <v>25</v>
      </c>
      <c r="I19" s="11">
        <v>0</v>
      </c>
      <c r="J19" s="12"/>
      <c r="K19" s="11">
        <v>0</v>
      </c>
      <c r="L19" s="12"/>
      <c r="M19" s="11">
        <f t="shared" si="12"/>
        <v>0</v>
      </c>
      <c r="N19" s="12"/>
      <c r="O19" s="13">
        <f t="shared" si="13"/>
        <v>0</v>
      </c>
      <c r="P19" s="12"/>
      <c r="Q19" s="11">
        <v>0</v>
      </c>
      <c r="R19" s="12"/>
      <c r="S19" s="11">
        <v>0</v>
      </c>
      <c r="T19" s="12"/>
      <c r="U19" s="11">
        <f t="shared" si="14"/>
        <v>0</v>
      </c>
      <c r="V19" s="12"/>
      <c r="W19" s="13">
        <f t="shared" si="15"/>
        <v>0</v>
      </c>
      <c r="X19" s="12"/>
      <c r="Y19" s="11">
        <v>0</v>
      </c>
      <c r="Z19" s="12"/>
      <c r="AA19" s="11">
        <v>0</v>
      </c>
      <c r="AB19" s="12"/>
      <c r="AC19" s="11">
        <f t="shared" si="16"/>
        <v>0</v>
      </c>
      <c r="AD19" s="12"/>
      <c r="AE19" s="13">
        <f t="shared" si="17"/>
        <v>0</v>
      </c>
      <c r="AF19" s="12"/>
      <c r="AG19" s="11">
        <v>0</v>
      </c>
      <c r="AH19" s="12"/>
      <c r="AI19" s="11">
        <v>0</v>
      </c>
      <c r="AJ19" s="12"/>
      <c r="AK19" s="11">
        <f t="shared" si="18"/>
        <v>0</v>
      </c>
      <c r="AL19" s="12"/>
      <c r="AM19" s="13">
        <f t="shared" si="19"/>
        <v>0</v>
      </c>
      <c r="AN19" s="12"/>
      <c r="AO19" s="11">
        <f t="shared" si="20"/>
        <v>0</v>
      </c>
      <c r="AP19" s="12"/>
      <c r="AQ19" s="11">
        <f t="shared" si="21"/>
        <v>0</v>
      </c>
      <c r="AR19" s="12"/>
      <c r="AS19" s="11">
        <f t="shared" si="22"/>
        <v>0</v>
      </c>
      <c r="AT19" s="12"/>
      <c r="AU19" s="13">
        <f t="shared" si="23"/>
        <v>0</v>
      </c>
    </row>
    <row r="20" spans="1:47" hidden="1" x14ac:dyDescent="0.3">
      <c r="A20" s="1"/>
      <c r="B20" s="1"/>
      <c r="C20" s="1"/>
      <c r="D20" s="1"/>
      <c r="E20" s="1"/>
      <c r="F20" s="1"/>
      <c r="G20" s="1"/>
      <c r="H20" s="1" t="s">
        <v>26</v>
      </c>
      <c r="I20" s="11">
        <v>0</v>
      </c>
      <c r="J20" s="12"/>
      <c r="K20" s="11">
        <v>0</v>
      </c>
      <c r="L20" s="12"/>
      <c r="M20" s="11">
        <f t="shared" si="12"/>
        <v>0</v>
      </c>
      <c r="N20" s="12"/>
      <c r="O20" s="13">
        <f t="shared" si="13"/>
        <v>0</v>
      </c>
      <c r="P20" s="12"/>
      <c r="Q20" s="11">
        <v>0</v>
      </c>
      <c r="R20" s="12"/>
      <c r="S20" s="11">
        <v>0</v>
      </c>
      <c r="T20" s="12"/>
      <c r="U20" s="11">
        <f t="shared" si="14"/>
        <v>0</v>
      </c>
      <c r="V20" s="12"/>
      <c r="W20" s="13">
        <f t="shared" si="15"/>
        <v>0</v>
      </c>
      <c r="X20" s="12"/>
      <c r="Y20" s="11">
        <v>0</v>
      </c>
      <c r="Z20" s="12"/>
      <c r="AA20" s="11">
        <v>0</v>
      </c>
      <c r="AB20" s="12"/>
      <c r="AC20" s="11">
        <f t="shared" si="16"/>
        <v>0</v>
      </c>
      <c r="AD20" s="12"/>
      <c r="AE20" s="13">
        <f t="shared" si="17"/>
        <v>0</v>
      </c>
      <c r="AF20" s="12"/>
      <c r="AG20" s="11">
        <v>0</v>
      </c>
      <c r="AH20" s="12"/>
      <c r="AI20" s="11">
        <v>0</v>
      </c>
      <c r="AJ20" s="12"/>
      <c r="AK20" s="11">
        <f t="shared" si="18"/>
        <v>0</v>
      </c>
      <c r="AL20" s="12"/>
      <c r="AM20" s="13">
        <f t="shared" si="19"/>
        <v>0</v>
      </c>
      <c r="AN20" s="12"/>
      <c r="AO20" s="11">
        <f t="shared" si="20"/>
        <v>0</v>
      </c>
      <c r="AP20" s="12"/>
      <c r="AQ20" s="11">
        <f t="shared" si="21"/>
        <v>0</v>
      </c>
      <c r="AR20" s="12"/>
      <c r="AS20" s="11">
        <f t="shared" si="22"/>
        <v>0</v>
      </c>
      <c r="AT20" s="12"/>
      <c r="AU20" s="13">
        <f t="shared" si="23"/>
        <v>0</v>
      </c>
    </row>
    <row r="21" spans="1:47" ht="19.5" hidden="1" thickBot="1" x14ac:dyDescent="0.35">
      <c r="A21" s="1"/>
      <c r="B21" s="1"/>
      <c r="C21" s="1"/>
      <c r="D21" s="1"/>
      <c r="E21" s="1"/>
      <c r="F21" s="1"/>
      <c r="G21" s="1"/>
      <c r="H21" s="1" t="s">
        <v>27</v>
      </c>
      <c r="I21" s="14">
        <v>0</v>
      </c>
      <c r="J21" s="12"/>
      <c r="K21" s="14">
        <v>0</v>
      </c>
      <c r="L21" s="12"/>
      <c r="M21" s="14">
        <f t="shared" si="12"/>
        <v>0</v>
      </c>
      <c r="N21" s="12"/>
      <c r="O21" s="15">
        <f t="shared" si="13"/>
        <v>0</v>
      </c>
      <c r="P21" s="12"/>
      <c r="Q21" s="14">
        <v>0</v>
      </c>
      <c r="R21" s="12"/>
      <c r="S21" s="14">
        <v>0</v>
      </c>
      <c r="T21" s="12"/>
      <c r="U21" s="14">
        <f t="shared" si="14"/>
        <v>0</v>
      </c>
      <c r="V21" s="12"/>
      <c r="W21" s="15">
        <f t="shared" si="15"/>
        <v>0</v>
      </c>
      <c r="X21" s="12"/>
      <c r="Y21" s="14">
        <v>0</v>
      </c>
      <c r="Z21" s="12"/>
      <c r="AA21" s="14">
        <v>0</v>
      </c>
      <c r="AB21" s="12"/>
      <c r="AC21" s="14">
        <f t="shared" si="16"/>
        <v>0</v>
      </c>
      <c r="AD21" s="12"/>
      <c r="AE21" s="15">
        <f t="shared" si="17"/>
        <v>0</v>
      </c>
      <c r="AF21" s="12"/>
      <c r="AG21" s="14">
        <v>0</v>
      </c>
      <c r="AH21" s="12"/>
      <c r="AI21" s="14">
        <v>0</v>
      </c>
      <c r="AJ21" s="12"/>
      <c r="AK21" s="14">
        <f t="shared" si="18"/>
        <v>0</v>
      </c>
      <c r="AL21" s="12"/>
      <c r="AM21" s="15">
        <f t="shared" si="19"/>
        <v>0</v>
      </c>
      <c r="AN21" s="12"/>
      <c r="AO21" s="14">
        <f t="shared" si="20"/>
        <v>0</v>
      </c>
      <c r="AP21" s="12"/>
      <c r="AQ21" s="14">
        <f t="shared" si="21"/>
        <v>0</v>
      </c>
      <c r="AR21" s="12"/>
      <c r="AS21" s="14">
        <f t="shared" si="22"/>
        <v>0</v>
      </c>
      <c r="AT21" s="12"/>
      <c r="AU21" s="15">
        <f t="shared" si="23"/>
        <v>0</v>
      </c>
    </row>
    <row r="22" spans="1:47" x14ac:dyDescent="0.3">
      <c r="A22" s="1"/>
      <c r="B22" s="1"/>
      <c r="C22" s="1"/>
      <c r="D22" s="1"/>
      <c r="E22" s="1"/>
      <c r="F22" s="1"/>
      <c r="G22" s="1" t="s">
        <v>28</v>
      </c>
      <c r="H22" s="1"/>
      <c r="I22" s="11">
        <f>ROUND(SUM(I16:I21),5)</f>
        <v>56171.9</v>
      </c>
      <c r="J22" s="12"/>
      <c r="K22" s="11">
        <f>ROUND(SUM(K16:K21),5)</f>
        <v>83333</v>
      </c>
      <c r="L22" s="12"/>
      <c r="M22" s="11">
        <f t="shared" si="12"/>
        <v>-27161.1</v>
      </c>
      <c r="N22" s="12"/>
      <c r="O22" s="13">
        <f t="shared" si="13"/>
        <v>0.67406999999999995</v>
      </c>
      <c r="P22" s="12"/>
      <c r="Q22" s="11">
        <f>ROUND(SUM(Q16:Q21),5)</f>
        <v>58164.06</v>
      </c>
      <c r="R22" s="12"/>
      <c r="S22" s="11">
        <f>ROUND(SUM(S16:S21),5)</f>
        <v>83333</v>
      </c>
      <c r="T22" s="12"/>
      <c r="U22" s="11">
        <f t="shared" si="14"/>
        <v>-25168.94</v>
      </c>
      <c r="V22" s="12"/>
      <c r="W22" s="13">
        <f t="shared" si="15"/>
        <v>0.69796999999999998</v>
      </c>
      <c r="X22" s="12"/>
      <c r="Y22" s="11">
        <f>ROUND(SUM(Y16:Y21),5)</f>
        <v>55850.7</v>
      </c>
      <c r="Z22" s="12"/>
      <c r="AA22" s="11">
        <f>ROUND(SUM(AA16:AA21),5)</f>
        <v>83333</v>
      </c>
      <c r="AB22" s="12"/>
      <c r="AC22" s="11">
        <f t="shared" si="16"/>
        <v>-27482.3</v>
      </c>
      <c r="AD22" s="12"/>
      <c r="AE22" s="13">
        <f t="shared" si="17"/>
        <v>0.67020999999999997</v>
      </c>
      <c r="AF22" s="12"/>
      <c r="AG22" s="11">
        <f>ROUND(SUM(AG16:AG21),5)</f>
        <v>56413.16</v>
      </c>
      <c r="AH22" s="12"/>
      <c r="AI22" s="11">
        <f>ROUND(SUM(AI16:AI21),5)</f>
        <v>83333</v>
      </c>
      <c r="AJ22" s="12"/>
      <c r="AK22" s="11">
        <f t="shared" si="18"/>
        <v>-26919.84</v>
      </c>
      <c r="AL22" s="12"/>
      <c r="AM22" s="13">
        <f t="shared" si="19"/>
        <v>0.67696000000000001</v>
      </c>
      <c r="AN22" s="12"/>
      <c r="AO22" s="11">
        <f t="shared" si="20"/>
        <v>226599.82</v>
      </c>
      <c r="AP22" s="12"/>
      <c r="AQ22" s="11">
        <f t="shared" si="21"/>
        <v>333332</v>
      </c>
      <c r="AR22" s="12"/>
      <c r="AS22" s="11">
        <f t="shared" si="22"/>
        <v>-106732.18</v>
      </c>
      <c r="AT22" s="12"/>
      <c r="AU22" s="13">
        <f t="shared" si="23"/>
        <v>0.67979999999999996</v>
      </c>
    </row>
    <row r="23" spans="1:47" x14ac:dyDescent="0.3">
      <c r="A23" s="1"/>
      <c r="B23" s="1"/>
      <c r="C23" s="1"/>
      <c r="D23" s="1"/>
      <c r="E23" s="1"/>
      <c r="F23" s="1"/>
      <c r="G23" s="1" t="s">
        <v>29</v>
      </c>
      <c r="H23" s="1"/>
      <c r="I23" s="11">
        <v>456.8</v>
      </c>
      <c r="J23" s="12"/>
      <c r="K23" s="11">
        <v>1840</v>
      </c>
      <c r="L23" s="12"/>
      <c r="M23" s="11">
        <f t="shared" si="12"/>
        <v>-1383.2</v>
      </c>
      <c r="N23" s="12"/>
      <c r="O23" s="13">
        <f t="shared" si="13"/>
        <v>0.24826000000000001</v>
      </c>
      <c r="P23" s="12"/>
      <c r="Q23" s="11">
        <v>1484</v>
      </c>
      <c r="R23" s="12"/>
      <c r="S23" s="11">
        <v>1840</v>
      </c>
      <c r="T23" s="12"/>
      <c r="U23" s="11">
        <f t="shared" si="14"/>
        <v>-356</v>
      </c>
      <c r="V23" s="12"/>
      <c r="W23" s="13">
        <f t="shared" si="15"/>
        <v>0.80652000000000001</v>
      </c>
      <c r="X23" s="12"/>
      <c r="Y23" s="11">
        <v>2453.1999999999998</v>
      </c>
      <c r="Z23" s="12"/>
      <c r="AA23" s="11">
        <v>1840</v>
      </c>
      <c r="AB23" s="12"/>
      <c r="AC23" s="11">
        <f t="shared" si="16"/>
        <v>613.20000000000005</v>
      </c>
      <c r="AD23" s="12"/>
      <c r="AE23" s="13">
        <f t="shared" si="17"/>
        <v>1.3332599999999999</v>
      </c>
      <c r="AF23" s="12"/>
      <c r="AG23" s="11">
        <v>1050</v>
      </c>
      <c r="AH23" s="12"/>
      <c r="AI23" s="11">
        <v>1840</v>
      </c>
      <c r="AJ23" s="12"/>
      <c r="AK23" s="11">
        <f t="shared" si="18"/>
        <v>-790</v>
      </c>
      <c r="AL23" s="12"/>
      <c r="AM23" s="13">
        <f t="shared" si="19"/>
        <v>0.57064999999999999</v>
      </c>
      <c r="AN23" s="12"/>
      <c r="AO23" s="11">
        <f t="shared" si="20"/>
        <v>5444</v>
      </c>
      <c r="AP23" s="12"/>
      <c r="AQ23" s="11">
        <f t="shared" si="21"/>
        <v>7360</v>
      </c>
      <c r="AR23" s="12"/>
      <c r="AS23" s="11">
        <f t="shared" si="22"/>
        <v>-1916</v>
      </c>
      <c r="AT23" s="12"/>
      <c r="AU23" s="13">
        <f t="shared" si="23"/>
        <v>0.73967000000000005</v>
      </c>
    </row>
    <row r="24" spans="1:47" x14ac:dyDescent="0.3">
      <c r="A24" s="1"/>
      <c r="B24" s="1"/>
      <c r="C24" s="1"/>
      <c r="D24" s="1"/>
      <c r="E24" s="1"/>
      <c r="F24" s="1"/>
      <c r="G24" s="1" t="s">
        <v>30</v>
      </c>
      <c r="H24" s="1"/>
      <c r="I24" s="11"/>
      <c r="J24" s="12"/>
      <c r="K24" s="11"/>
      <c r="L24" s="12"/>
      <c r="M24" s="11"/>
      <c r="N24" s="12"/>
      <c r="O24" s="13"/>
      <c r="P24" s="12"/>
      <c r="Q24" s="11"/>
      <c r="R24" s="12"/>
      <c r="S24" s="11"/>
      <c r="T24" s="12"/>
      <c r="U24" s="11"/>
      <c r="V24" s="12"/>
      <c r="W24" s="13"/>
      <c r="X24" s="12"/>
      <c r="Y24" s="11"/>
      <c r="Z24" s="12"/>
      <c r="AA24" s="11"/>
      <c r="AB24" s="12"/>
      <c r="AC24" s="11"/>
      <c r="AD24" s="12"/>
      <c r="AE24" s="13"/>
      <c r="AF24" s="12"/>
      <c r="AG24" s="11"/>
      <c r="AH24" s="12"/>
      <c r="AI24" s="11"/>
      <c r="AJ24" s="12"/>
      <c r="AK24" s="11"/>
      <c r="AL24" s="12"/>
      <c r="AM24" s="13"/>
      <c r="AN24" s="12"/>
      <c r="AO24" s="11"/>
      <c r="AP24" s="12"/>
      <c r="AQ24" s="11"/>
      <c r="AR24" s="12"/>
      <c r="AS24" s="11"/>
      <c r="AT24" s="12"/>
      <c r="AU24" s="13"/>
    </row>
    <row r="25" spans="1:47" x14ac:dyDescent="0.3">
      <c r="A25" s="1"/>
      <c r="B25" s="1"/>
      <c r="C25" s="1"/>
      <c r="D25" s="1"/>
      <c r="E25" s="1"/>
      <c r="F25" s="1"/>
      <c r="G25" s="1"/>
      <c r="H25" s="1" t="s">
        <v>31</v>
      </c>
      <c r="I25" s="11">
        <v>0</v>
      </c>
      <c r="J25" s="12"/>
      <c r="K25" s="11">
        <v>2604</v>
      </c>
      <c r="L25" s="12"/>
      <c r="M25" s="11">
        <f>ROUND((I25-K25),5)</f>
        <v>-2604</v>
      </c>
      <c r="N25" s="12"/>
      <c r="O25" s="13">
        <f>ROUND(IF(K25=0, IF(I25=0, 0, 1), I25/K25),5)</f>
        <v>0</v>
      </c>
      <c r="P25" s="12"/>
      <c r="Q25" s="11">
        <v>0</v>
      </c>
      <c r="R25" s="12"/>
      <c r="S25" s="11">
        <v>2604</v>
      </c>
      <c r="T25" s="12"/>
      <c r="U25" s="11">
        <f>ROUND((Q25-S25),5)</f>
        <v>-2604</v>
      </c>
      <c r="V25" s="12"/>
      <c r="W25" s="13">
        <f>ROUND(IF(S25=0, IF(Q25=0, 0, 1), Q25/S25),5)</f>
        <v>0</v>
      </c>
      <c r="X25" s="12"/>
      <c r="Y25" s="11">
        <v>0</v>
      </c>
      <c r="Z25" s="12"/>
      <c r="AA25" s="11">
        <v>2604</v>
      </c>
      <c r="AB25" s="12"/>
      <c r="AC25" s="11">
        <f>ROUND((Y25-AA25),5)</f>
        <v>-2604</v>
      </c>
      <c r="AD25" s="12"/>
      <c r="AE25" s="13">
        <f>ROUND(IF(AA25=0, IF(Y25=0, 0, 1), Y25/AA25),5)</f>
        <v>0</v>
      </c>
      <c r="AF25" s="12"/>
      <c r="AG25" s="11">
        <v>0</v>
      </c>
      <c r="AH25" s="12"/>
      <c r="AI25" s="11">
        <v>2604</v>
      </c>
      <c r="AJ25" s="12"/>
      <c r="AK25" s="11">
        <f>ROUND((AG25-AI25),5)</f>
        <v>-2604</v>
      </c>
      <c r="AL25" s="12"/>
      <c r="AM25" s="13">
        <f>ROUND(IF(AI25=0, IF(AG25=0, 0, 1), AG25/AI25),5)</f>
        <v>0</v>
      </c>
      <c r="AN25" s="12"/>
      <c r="AO25" s="11">
        <f t="shared" ref="AO25:AO30" si="24">ROUND(I25+Q25+Y25+AG25,5)</f>
        <v>0</v>
      </c>
      <c r="AP25" s="12"/>
      <c r="AQ25" s="11">
        <f>ROUND(K25+S25+AA25+AI25,5)</f>
        <v>10416</v>
      </c>
      <c r="AR25" s="12"/>
      <c r="AS25" s="11">
        <f>ROUND((AO25-AQ25),5)</f>
        <v>-10416</v>
      </c>
      <c r="AT25" s="12"/>
      <c r="AU25" s="13">
        <f>ROUND(IF(AQ25=0, IF(AO25=0, 0, 1), AO25/AQ25),5)</f>
        <v>0</v>
      </c>
    </row>
    <row r="26" spans="1:47" x14ac:dyDescent="0.3">
      <c r="A26" s="1"/>
      <c r="B26" s="1"/>
      <c r="C26" s="1"/>
      <c r="D26" s="1"/>
      <c r="E26" s="1"/>
      <c r="F26" s="1"/>
      <c r="G26" s="1"/>
      <c r="H26" s="1" t="s">
        <v>32</v>
      </c>
      <c r="I26" s="11">
        <v>0</v>
      </c>
      <c r="J26" s="12"/>
      <c r="K26" s="11">
        <v>2604</v>
      </c>
      <c r="L26" s="12"/>
      <c r="M26" s="11">
        <f>ROUND((I26-K26),5)</f>
        <v>-2604</v>
      </c>
      <c r="N26" s="12"/>
      <c r="O26" s="13">
        <f>ROUND(IF(K26=0, IF(I26=0, 0, 1), I26/K26),5)</f>
        <v>0</v>
      </c>
      <c r="P26" s="12"/>
      <c r="Q26" s="11">
        <v>0</v>
      </c>
      <c r="R26" s="12"/>
      <c r="S26" s="11">
        <v>2604</v>
      </c>
      <c r="T26" s="12"/>
      <c r="U26" s="11">
        <f>ROUND((Q26-S26),5)</f>
        <v>-2604</v>
      </c>
      <c r="V26" s="12"/>
      <c r="W26" s="13">
        <f>ROUND(IF(S26=0, IF(Q26=0, 0, 1), Q26/S26),5)</f>
        <v>0</v>
      </c>
      <c r="X26" s="12"/>
      <c r="Y26" s="11">
        <v>0</v>
      </c>
      <c r="Z26" s="12"/>
      <c r="AA26" s="11">
        <v>2604</v>
      </c>
      <c r="AB26" s="12"/>
      <c r="AC26" s="11">
        <f>ROUND((Y26-AA26),5)</f>
        <v>-2604</v>
      </c>
      <c r="AD26" s="12"/>
      <c r="AE26" s="13">
        <f>ROUND(IF(AA26=0, IF(Y26=0, 0, 1), Y26/AA26),5)</f>
        <v>0</v>
      </c>
      <c r="AF26" s="12"/>
      <c r="AG26" s="11">
        <v>0</v>
      </c>
      <c r="AH26" s="12"/>
      <c r="AI26" s="11">
        <v>2604</v>
      </c>
      <c r="AJ26" s="12"/>
      <c r="AK26" s="11">
        <f>ROUND((AG26-AI26),5)</f>
        <v>-2604</v>
      </c>
      <c r="AL26" s="12"/>
      <c r="AM26" s="13">
        <f>ROUND(IF(AI26=0, IF(AG26=0, 0, 1), AG26/AI26),5)</f>
        <v>0</v>
      </c>
      <c r="AN26" s="12"/>
      <c r="AO26" s="11">
        <f t="shared" si="24"/>
        <v>0</v>
      </c>
      <c r="AP26" s="12"/>
      <c r="AQ26" s="11">
        <f>ROUND(K26+S26+AA26+AI26,5)</f>
        <v>10416</v>
      </c>
      <c r="AR26" s="12"/>
      <c r="AS26" s="11">
        <f>ROUND((AO26-AQ26),5)</f>
        <v>-10416</v>
      </c>
      <c r="AT26" s="12"/>
      <c r="AU26" s="13">
        <f>ROUND(IF(AQ26=0, IF(AO26=0, 0, 1), AO26/AQ26),5)</f>
        <v>0</v>
      </c>
    </row>
    <row r="27" spans="1:47" hidden="1" x14ac:dyDescent="0.3">
      <c r="A27" s="1"/>
      <c r="B27" s="1"/>
      <c r="C27" s="1"/>
      <c r="D27" s="1"/>
      <c r="E27" s="1"/>
      <c r="F27" s="1"/>
      <c r="G27" s="1"/>
      <c r="H27" s="1" t="s">
        <v>33</v>
      </c>
      <c r="I27" s="11">
        <v>0</v>
      </c>
      <c r="J27" s="12"/>
      <c r="K27" s="11">
        <v>0</v>
      </c>
      <c r="L27" s="12"/>
      <c r="M27" s="11">
        <f>ROUND((I27-K27),5)</f>
        <v>0</v>
      </c>
      <c r="N27" s="12"/>
      <c r="O27" s="13">
        <f>ROUND(IF(K27=0, IF(I27=0, 0, 1), I27/K27),5)</f>
        <v>0</v>
      </c>
      <c r="P27" s="12"/>
      <c r="Q27" s="11">
        <v>0</v>
      </c>
      <c r="R27" s="12"/>
      <c r="S27" s="11">
        <v>0</v>
      </c>
      <c r="T27" s="12"/>
      <c r="U27" s="11">
        <f>ROUND((Q27-S27),5)</f>
        <v>0</v>
      </c>
      <c r="V27" s="12"/>
      <c r="W27" s="13">
        <f>ROUND(IF(S27=0, IF(Q27=0, 0, 1), Q27/S27),5)</f>
        <v>0</v>
      </c>
      <c r="X27" s="12"/>
      <c r="Y27" s="11">
        <v>0</v>
      </c>
      <c r="Z27" s="12"/>
      <c r="AA27" s="11">
        <v>0</v>
      </c>
      <c r="AB27" s="12"/>
      <c r="AC27" s="11">
        <f>ROUND((Y27-AA27),5)</f>
        <v>0</v>
      </c>
      <c r="AD27" s="12"/>
      <c r="AE27" s="13">
        <f>ROUND(IF(AA27=0, IF(Y27=0, 0, 1), Y27/AA27),5)</f>
        <v>0</v>
      </c>
      <c r="AF27" s="12"/>
      <c r="AG27" s="11">
        <v>0</v>
      </c>
      <c r="AH27" s="12"/>
      <c r="AI27" s="11">
        <v>0</v>
      </c>
      <c r="AJ27" s="12"/>
      <c r="AK27" s="11">
        <f>ROUND((AG27-AI27),5)</f>
        <v>0</v>
      </c>
      <c r="AL27" s="12"/>
      <c r="AM27" s="13">
        <f>ROUND(IF(AI27=0, IF(AG27=0, 0, 1), AG27/AI27),5)</f>
        <v>0</v>
      </c>
      <c r="AN27" s="12"/>
      <c r="AO27" s="11">
        <f t="shared" si="24"/>
        <v>0</v>
      </c>
      <c r="AP27" s="12"/>
      <c r="AQ27" s="11">
        <f>ROUND(K27+S27+AA27+AI27,5)</f>
        <v>0</v>
      </c>
      <c r="AR27" s="12"/>
      <c r="AS27" s="11">
        <f>ROUND((AO27-AQ27),5)</f>
        <v>0</v>
      </c>
      <c r="AT27" s="12"/>
      <c r="AU27" s="13">
        <f>ROUND(IF(AQ27=0, IF(AO27=0, 0, 1), AO27/AQ27),5)</f>
        <v>0</v>
      </c>
    </row>
    <row r="28" spans="1:47" hidden="1" x14ac:dyDescent="0.3">
      <c r="A28" s="1"/>
      <c r="B28" s="1"/>
      <c r="C28" s="1"/>
      <c r="D28" s="1"/>
      <c r="E28" s="1"/>
      <c r="F28" s="1"/>
      <c r="G28" s="1"/>
      <c r="H28" s="1" t="s">
        <v>34</v>
      </c>
      <c r="I28" s="11">
        <v>0</v>
      </c>
      <c r="J28" s="12"/>
      <c r="K28" s="11">
        <v>0</v>
      </c>
      <c r="L28" s="12"/>
      <c r="M28" s="11">
        <f>ROUND((I28-K28),5)</f>
        <v>0</v>
      </c>
      <c r="N28" s="12"/>
      <c r="O28" s="13">
        <f>ROUND(IF(K28=0, IF(I28=0, 0, 1), I28/K28),5)</f>
        <v>0</v>
      </c>
      <c r="P28" s="12"/>
      <c r="Q28" s="11">
        <v>0</v>
      </c>
      <c r="R28" s="12"/>
      <c r="S28" s="11">
        <v>0</v>
      </c>
      <c r="T28" s="12"/>
      <c r="U28" s="11">
        <f>ROUND((Q28-S28),5)</f>
        <v>0</v>
      </c>
      <c r="V28" s="12"/>
      <c r="W28" s="13">
        <f>ROUND(IF(S28=0, IF(Q28=0, 0, 1), Q28/S28),5)</f>
        <v>0</v>
      </c>
      <c r="X28" s="12"/>
      <c r="Y28" s="11">
        <v>0</v>
      </c>
      <c r="Z28" s="12"/>
      <c r="AA28" s="11">
        <v>0</v>
      </c>
      <c r="AB28" s="12"/>
      <c r="AC28" s="11">
        <f>ROUND((Y28-AA28),5)</f>
        <v>0</v>
      </c>
      <c r="AD28" s="12"/>
      <c r="AE28" s="13">
        <f>ROUND(IF(AA28=0, IF(Y28=0, 0, 1), Y28/AA28),5)</f>
        <v>0</v>
      </c>
      <c r="AF28" s="12"/>
      <c r="AG28" s="11">
        <v>0</v>
      </c>
      <c r="AH28" s="12"/>
      <c r="AI28" s="11">
        <v>0</v>
      </c>
      <c r="AJ28" s="12"/>
      <c r="AK28" s="11">
        <f>ROUND((AG28-AI28),5)</f>
        <v>0</v>
      </c>
      <c r="AL28" s="12"/>
      <c r="AM28" s="13">
        <f>ROUND(IF(AI28=0, IF(AG28=0, 0, 1), AG28/AI28),5)</f>
        <v>0</v>
      </c>
      <c r="AN28" s="12"/>
      <c r="AO28" s="11">
        <f t="shared" si="24"/>
        <v>0</v>
      </c>
      <c r="AP28" s="12"/>
      <c r="AQ28" s="11">
        <f>ROUND(K28+S28+AA28+AI28,5)</f>
        <v>0</v>
      </c>
      <c r="AR28" s="12"/>
      <c r="AS28" s="11">
        <f>ROUND((AO28-AQ28),5)</f>
        <v>0</v>
      </c>
      <c r="AT28" s="12"/>
      <c r="AU28" s="13">
        <f>ROUND(IF(AQ28=0, IF(AO28=0, 0, 1), AO28/AQ28),5)</f>
        <v>0</v>
      </c>
    </row>
    <row r="29" spans="1:47" ht="19.5" thickBot="1" x14ac:dyDescent="0.35">
      <c r="A29" s="1"/>
      <c r="B29" s="1"/>
      <c r="C29" s="1"/>
      <c r="D29" s="1"/>
      <c r="E29" s="1"/>
      <c r="F29" s="1"/>
      <c r="G29" s="1"/>
      <c r="H29" s="1" t="s">
        <v>35</v>
      </c>
      <c r="I29" s="14">
        <v>4930.6099999999997</v>
      </c>
      <c r="J29" s="12"/>
      <c r="K29" s="14"/>
      <c r="L29" s="12"/>
      <c r="M29" s="14"/>
      <c r="N29" s="12"/>
      <c r="O29" s="15"/>
      <c r="P29" s="12"/>
      <c r="Q29" s="14">
        <v>9680.25</v>
      </c>
      <c r="R29" s="12"/>
      <c r="S29" s="14"/>
      <c r="T29" s="12"/>
      <c r="U29" s="14"/>
      <c r="V29" s="12"/>
      <c r="W29" s="15"/>
      <c r="X29" s="12"/>
      <c r="Y29" s="14">
        <v>5957.42</v>
      </c>
      <c r="Z29" s="12"/>
      <c r="AA29" s="14"/>
      <c r="AB29" s="12"/>
      <c r="AC29" s="14"/>
      <c r="AD29" s="12"/>
      <c r="AE29" s="15"/>
      <c r="AF29" s="12"/>
      <c r="AG29" s="14">
        <v>8095.48</v>
      </c>
      <c r="AH29" s="12"/>
      <c r="AI29" s="14"/>
      <c r="AJ29" s="12"/>
      <c r="AK29" s="14"/>
      <c r="AL29" s="12"/>
      <c r="AM29" s="15"/>
      <c r="AN29" s="12"/>
      <c r="AO29" s="14">
        <f t="shared" si="24"/>
        <v>28663.759999999998</v>
      </c>
      <c r="AP29" s="12"/>
      <c r="AQ29" s="14"/>
      <c r="AR29" s="12"/>
      <c r="AS29" s="14"/>
      <c r="AT29" s="12"/>
      <c r="AU29" s="15"/>
    </row>
    <row r="30" spans="1:47" x14ac:dyDescent="0.3">
      <c r="A30" s="1"/>
      <c r="B30" s="1"/>
      <c r="C30" s="1"/>
      <c r="D30" s="1"/>
      <c r="E30" s="1"/>
      <c r="F30" s="1"/>
      <c r="G30" s="1" t="s">
        <v>36</v>
      </c>
      <c r="H30" s="1"/>
      <c r="I30" s="11">
        <f>ROUND(SUM(I24:I29),5)</f>
        <v>4930.6099999999997</v>
      </c>
      <c r="J30" s="12"/>
      <c r="K30" s="11">
        <f>ROUND(SUM(K24:K29),5)</f>
        <v>5208</v>
      </c>
      <c r="L30" s="12"/>
      <c r="M30" s="11">
        <f>ROUND((I30-K30),5)</f>
        <v>-277.39</v>
      </c>
      <c r="N30" s="12"/>
      <c r="O30" s="13">
        <f>ROUND(IF(K30=0, IF(I30=0, 0, 1), I30/K30),5)</f>
        <v>0.94674000000000003</v>
      </c>
      <c r="P30" s="12"/>
      <c r="Q30" s="11">
        <f>ROUND(SUM(Q24:Q29),5)</f>
        <v>9680.25</v>
      </c>
      <c r="R30" s="12"/>
      <c r="S30" s="11">
        <f>ROUND(SUM(S24:S29),5)</f>
        <v>5208</v>
      </c>
      <c r="T30" s="12"/>
      <c r="U30" s="11">
        <f>ROUND((Q30-S30),5)</f>
        <v>4472.25</v>
      </c>
      <c r="V30" s="12"/>
      <c r="W30" s="13">
        <f>ROUND(IF(S30=0, IF(Q30=0, 0, 1), Q30/S30),5)</f>
        <v>1.85873</v>
      </c>
      <c r="X30" s="12"/>
      <c r="Y30" s="11">
        <f>ROUND(SUM(Y24:Y29),5)</f>
        <v>5957.42</v>
      </c>
      <c r="Z30" s="12"/>
      <c r="AA30" s="11">
        <f>ROUND(SUM(AA24:AA29),5)</f>
        <v>5208</v>
      </c>
      <c r="AB30" s="12"/>
      <c r="AC30" s="11">
        <f>ROUND((Y30-AA30),5)</f>
        <v>749.42</v>
      </c>
      <c r="AD30" s="12"/>
      <c r="AE30" s="13">
        <f>ROUND(IF(AA30=0, IF(Y30=0, 0, 1), Y30/AA30),5)</f>
        <v>1.1438999999999999</v>
      </c>
      <c r="AF30" s="12"/>
      <c r="AG30" s="11">
        <f>ROUND(SUM(AG24:AG29),5)</f>
        <v>8095.48</v>
      </c>
      <c r="AH30" s="12"/>
      <c r="AI30" s="11">
        <f>ROUND(SUM(AI24:AI29),5)</f>
        <v>5208</v>
      </c>
      <c r="AJ30" s="12"/>
      <c r="AK30" s="11">
        <f>ROUND((AG30-AI30),5)</f>
        <v>2887.48</v>
      </c>
      <c r="AL30" s="12"/>
      <c r="AM30" s="13">
        <f>ROUND(IF(AI30=0, IF(AG30=0, 0, 1), AG30/AI30),5)</f>
        <v>1.55443</v>
      </c>
      <c r="AN30" s="12"/>
      <c r="AO30" s="11">
        <f t="shared" si="24"/>
        <v>28663.759999999998</v>
      </c>
      <c r="AP30" s="12"/>
      <c r="AQ30" s="11">
        <f>ROUND(K30+S30+AA30+AI30,5)</f>
        <v>20832</v>
      </c>
      <c r="AR30" s="12"/>
      <c r="AS30" s="11">
        <f>ROUND((AO30-AQ30),5)</f>
        <v>7831.76</v>
      </c>
      <c r="AT30" s="12"/>
      <c r="AU30" s="13">
        <f>ROUND(IF(AQ30=0, IF(AO30=0, 0, 1), AO30/AQ30),5)</f>
        <v>1.37595</v>
      </c>
    </row>
    <row r="31" spans="1:47" x14ac:dyDescent="0.3">
      <c r="A31" s="1"/>
      <c r="B31" s="1"/>
      <c r="C31" s="1"/>
      <c r="D31" s="1"/>
      <c r="E31" s="1"/>
      <c r="F31" s="1"/>
      <c r="G31" s="1" t="s">
        <v>37</v>
      </c>
      <c r="H31" s="1"/>
      <c r="I31" s="11"/>
      <c r="J31" s="12"/>
      <c r="K31" s="11"/>
      <c r="L31" s="12"/>
      <c r="M31" s="11"/>
      <c r="N31" s="12"/>
      <c r="O31" s="13"/>
      <c r="P31" s="12"/>
      <c r="Q31" s="11"/>
      <c r="R31" s="12"/>
      <c r="S31" s="11"/>
      <c r="T31" s="12"/>
      <c r="U31" s="11"/>
      <c r="V31" s="12"/>
      <c r="W31" s="13"/>
      <c r="X31" s="12"/>
      <c r="Y31" s="11"/>
      <c r="Z31" s="12"/>
      <c r="AA31" s="11"/>
      <c r="AB31" s="12"/>
      <c r="AC31" s="11"/>
      <c r="AD31" s="12"/>
      <c r="AE31" s="13"/>
      <c r="AF31" s="12"/>
      <c r="AG31" s="11"/>
      <c r="AH31" s="12"/>
      <c r="AI31" s="11"/>
      <c r="AJ31" s="12"/>
      <c r="AK31" s="11"/>
      <c r="AL31" s="12"/>
      <c r="AM31" s="13"/>
      <c r="AN31" s="12"/>
      <c r="AO31" s="11"/>
      <c r="AP31" s="12"/>
      <c r="AQ31" s="11"/>
      <c r="AR31" s="12"/>
      <c r="AS31" s="11"/>
      <c r="AT31" s="12"/>
      <c r="AU31" s="13"/>
    </row>
    <row r="32" spans="1:47" x14ac:dyDescent="0.3">
      <c r="A32" s="1"/>
      <c r="B32" s="1"/>
      <c r="C32" s="1"/>
      <c r="D32" s="1"/>
      <c r="E32" s="1"/>
      <c r="F32" s="1"/>
      <c r="G32" s="1"/>
      <c r="H32" s="1" t="s">
        <v>38</v>
      </c>
      <c r="I32" s="11">
        <v>0</v>
      </c>
      <c r="J32" s="12"/>
      <c r="K32" s="11">
        <v>2604</v>
      </c>
      <c r="L32" s="12"/>
      <c r="M32" s="11">
        <f>ROUND((I32-K32),5)</f>
        <v>-2604</v>
      </c>
      <c r="N32" s="12"/>
      <c r="O32" s="13">
        <f>ROUND(IF(K32=0, IF(I32=0, 0, 1), I32/K32),5)</f>
        <v>0</v>
      </c>
      <c r="P32" s="12"/>
      <c r="Q32" s="11">
        <v>0</v>
      </c>
      <c r="R32" s="12"/>
      <c r="S32" s="11">
        <v>2604</v>
      </c>
      <c r="T32" s="12"/>
      <c r="U32" s="11">
        <f>ROUND((Q32-S32),5)</f>
        <v>-2604</v>
      </c>
      <c r="V32" s="12"/>
      <c r="W32" s="13">
        <f>ROUND(IF(S32=0, IF(Q32=0, 0, 1), Q32/S32),5)</f>
        <v>0</v>
      </c>
      <c r="X32" s="12"/>
      <c r="Y32" s="11">
        <v>0</v>
      </c>
      <c r="Z32" s="12"/>
      <c r="AA32" s="11">
        <v>2604</v>
      </c>
      <c r="AB32" s="12"/>
      <c r="AC32" s="11">
        <f>ROUND((Y32-AA32),5)</f>
        <v>-2604</v>
      </c>
      <c r="AD32" s="12"/>
      <c r="AE32" s="13">
        <f>ROUND(IF(AA32=0, IF(Y32=0, 0, 1), Y32/AA32),5)</f>
        <v>0</v>
      </c>
      <c r="AF32" s="12"/>
      <c r="AG32" s="11">
        <v>0</v>
      </c>
      <c r="AH32" s="12"/>
      <c r="AI32" s="11">
        <v>2604</v>
      </c>
      <c r="AJ32" s="12"/>
      <c r="AK32" s="11">
        <f>ROUND((AG32-AI32),5)</f>
        <v>-2604</v>
      </c>
      <c r="AL32" s="12"/>
      <c r="AM32" s="13">
        <f>ROUND(IF(AI32=0, IF(AG32=0, 0, 1), AG32/AI32),5)</f>
        <v>0</v>
      </c>
      <c r="AN32" s="12"/>
      <c r="AO32" s="11">
        <f t="shared" ref="AO32:AO39" si="25">ROUND(I32+Q32+Y32+AG32,5)</f>
        <v>0</v>
      </c>
      <c r="AP32" s="12"/>
      <c r="AQ32" s="11">
        <f>ROUND(K32+S32+AA32+AI32,5)</f>
        <v>10416</v>
      </c>
      <c r="AR32" s="12"/>
      <c r="AS32" s="11">
        <f>ROUND((AO32-AQ32),5)</f>
        <v>-10416</v>
      </c>
      <c r="AT32" s="12"/>
      <c r="AU32" s="13">
        <f>ROUND(IF(AQ32=0, IF(AO32=0, 0, 1), AO32/AQ32),5)</f>
        <v>0</v>
      </c>
    </row>
    <row r="33" spans="1:47" x14ac:dyDescent="0.3">
      <c r="A33" s="1"/>
      <c r="B33" s="1"/>
      <c r="C33" s="1"/>
      <c r="D33" s="1"/>
      <c r="E33" s="1"/>
      <c r="F33" s="1"/>
      <c r="G33" s="1"/>
      <c r="H33" s="1" t="s">
        <v>39</v>
      </c>
      <c r="I33" s="11">
        <v>0</v>
      </c>
      <c r="J33" s="12"/>
      <c r="K33" s="11">
        <v>2604</v>
      </c>
      <c r="L33" s="12"/>
      <c r="M33" s="11">
        <f>ROUND((I33-K33),5)</f>
        <v>-2604</v>
      </c>
      <c r="N33" s="12"/>
      <c r="O33" s="13">
        <f>ROUND(IF(K33=0, IF(I33=0, 0, 1), I33/K33),5)</f>
        <v>0</v>
      </c>
      <c r="P33" s="12"/>
      <c r="Q33" s="11">
        <v>0</v>
      </c>
      <c r="R33" s="12"/>
      <c r="S33" s="11">
        <v>2604</v>
      </c>
      <c r="T33" s="12"/>
      <c r="U33" s="11">
        <f>ROUND((Q33-S33),5)</f>
        <v>-2604</v>
      </c>
      <c r="V33" s="12"/>
      <c r="W33" s="13">
        <f>ROUND(IF(S33=0, IF(Q33=0, 0, 1), Q33/S33),5)</f>
        <v>0</v>
      </c>
      <c r="X33" s="12"/>
      <c r="Y33" s="11">
        <v>0</v>
      </c>
      <c r="Z33" s="12"/>
      <c r="AA33" s="11">
        <v>2604</v>
      </c>
      <c r="AB33" s="12"/>
      <c r="AC33" s="11">
        <f>ROUND((Y33-AA33),5)</f>
        <v>-2604</v>
      </c>
      <c r="AD33" s="12"/>
      <c r="AE33" s="13">
        <f>ROUND(IF(AA33=0, IF(Y33=0, 0, 1), Y33/AA33),5)</f>
        <v>0</v>
      </c>
      <c r="AF33" s="12"/>
      <c r="AG33" s="11">
        <v>0</v>
      </c>
      <c r="AH33" s="12"/>
      <c r="AI33" s="11">
        <v>2604</v>
      </c>
      <c r="AJ33" s="12"/>
      <c r="AK33" s="11">
        <f>ROUND((AG33-AI33),5)</f>
        <v>-2604</v>
      </c>
      <c r="AL33" s="12"/>
      <c r="AM33" s="13">
        <f>ROUND(IF(AI33=0, IF(AG33=0, 0, 1), AG33/AI33),5)</f>
        <v>0</v>
      </c>
      <c r="AN33" s="12"/>
      <c r="AO33" s="11">
        <f t="shared" si="25"/>
        <v>0</v>
      </c>
      <c r="AP33" s="12"/>
      <c r="AQ33" s="11">
        <f>ROUND(K33+S33+AA33+AI33,5)</f>
        <v>10416</v>
      </c>
      <c r="AR33" s="12"/>
      <c r="AS33" s="11">
        <f>ROUND((AO33-AQ33),5)</f>
        <v>-10416</v>
      </c>
      <c r="AT33" s="12"/>
      <c r="AU33" s="13">
        <f>ROUND(IF(AQ33=0, IF(AO33=0, 0, 1), AO33/AQ33),5)</f>
        <v>0</v>
      </c>
    </row>
    <row r="34" spans="1:47" hidden="1" x14ac:dyDescent="0.3">
      <c r="A34" s="1"/>
      <c r="B34" s="1"/>
      <c r="C34" s="1"/>
      <c r="D34" s="1"/>
      <c r="E34" s="1"/>
      <c r="F34" s="1"/>
      <c r="G34" s="1"/>
      <c r="H34" s="1" t="s">
        <v>40</v>
      </c>
      <c r="I34" s="11">
        <v>0</v>
      </c>
      <c r="J34" s="12"/>
      <c r="K34" s="11">
        <v>0</v>
      </c>
      <c r="L34" s="12"/>
      <c r="M34" s="11">
        <f>ROUND((I34-K34),5)</f>
        <v>0</v>
      </c>
      <c r="N34" s="12"/>
      <c r="O34" s="13">
        <f>ROUND(IF(K34=0, IF(I34=0, 0, 1), I34/K34),5)</f>
        <v>0</v>
      </c>
      <c r="P34" s="12"/>
      <c r="Q34" s="11">
        <v>0</v>
      </c>
      <c r="R34" s="12"/>
      <c r="S34" s="11">
        <v>0</v>
      </c>
      <c r="T34" s="12"/>
      <c r="U34" s="11">
        <f>ROUND((Q34-S34),5)</f>
        <v>0</v>
      </c>
      <c r="V34" s="12"/>
      <c r="W34" s="13">
        <f>ROUND(IF(S34=0, IF(Q34=0, 0, 1), Q34/S34),5)</f>
        <v>0</v>
      </c>
      <c r="X34" s="12"/>
      <c r="Y34" s="11">
        <v>0</v>
      </c>
      <c r="Z34" s="12"/>
      <c r="AA34" s="11">
        <v>0</v>
      </c>
      <c r="AB34" s="12"/>
      <c r="AC34" s="11">
        <f>ROUND((Y34-AA34),5)</f>
        <v>0</v>
      </c>
      <c r="AD34" s="12"/>
      <c r="AE34" s="13">
        <f>ROUND(IF(AA34=0, IF(Y34=0, 0, 1), Y34/AA34),5)</f>
        <v>0</v>
      </c>
      <c r="AF34" s="12"/>
      <c r="AG34" s="11">
        <v>0</v>
      </c>
      <c r="AH34" s="12"/>
      <c r="AI34" s="11">
        <v>0</v>
      </c>
      <c r="AJ34" s="12"/>
      <c r="AK34" s="11">
        <f>ROUND((AG34-AI34),5)</f>
        <v>0</v>
      </c>
      <c r="AL34" s="12"/>
      <c r="AM34" s="13">
        <f>ROUND(IF(AI34=0, IF(AG34=0, 0, 1), AG34/AI34),5)</f>
        <v>0</v>
      </c>
      <c r="AN34" s="12"/>
      <c r="AO34" s="11">
        <f t="shared" si="25"/>
        <v>0</v>
      </c>
      <c r="AP34" s="12"/>
      <c r="AQ34" s="11">
        <f>ROUND(K34+S34+AA34+AI34,5)</f>
        <v>0</v>
      </c>
      <c r="AR34" s="12"/>
      <c r="AS34" s="11">
        <f>ROUND((AO34-AQ34),5)</f>
        <v>0</v>
      </c>
      <c r="AT34" s="12"/>
      <c r="AU34" s="13">
        <f>ROUND(IF(AQ34=0, IF(AO34=0, 0, 1), AO34/AQ34),5)</f>
        <v>0</v>
      </c>
    </row>
    <row r="35" spans="1:47" hidden="1" x14ac:dyDescent="0.3">
      <c r="A35" s="1"/>
      <c r="B35" s="1"/>
      <c r="C35" s="1"/>
      <c r="D35" s="1"/>
      <c r="E35" s="1"/>
      <c r="F35" s="1"/>
      <c r="G35" s="1"/>
      <c r="H35" s="1" t="s">
        <v>41</v>
      </c>
      <c r="I35" s="11">
        <v>0</v>
      </c>
      <c r="J35" s="12"/>
      <c r="K35" s="11">
        <v>0</v>
      </c>
      <c r="L35" s="12"/>
      <c r="M35" s="11">
        <f>ROUND((I35-K35),5)</f>
        <v>0</v>
      </c>
      <c r="N35" s="12"/>
      <c r="O35" s="13">
        <f>ROUND(IF(K35=0, IF(I35=0, 0, 1), I35/K35),5)</f>
        <v>0</v>
      </c>
      <c r="P35" s="12"/>
      <c r="Q35" s="11">
        <v>0</v>
      </c>
      <c r="R35" s="12"/>
      <c r="S35" s="11">
        <v>0</v>
      </c>
      <c r="T35" s="12"/>
      <c r="U35" s="11">
        <f>ROUND((Q35-S35),5)</f>
        <v>0</v>
      </c>
      <c r="V35" s="12"/>
      <c r="W35" s="13">
        <f>ROUND(IF(S35=0, IF(Q35=0, 0, 1), Q35/S35),5)</f>
        <v>0</v>
      </c>
      <c r="X35" s="12"/>
      <c r="Y35" s="11">
        <v>0</v>
      </c>
      <c r="Z35" s="12"/>
      <c r="AA35" s="11">
        <v>0</v>
      </c>
      <c r="AB35" s="12"/>
      <c r="AC35" s="11">
        <f>ROUND((Y35-AA35),5)</f>
        <v>0</v>
      </c>
      <c r="AD35" s="12"/>
      <c r="AE35" s="13">
        <f>ROUND(IF(AA35=0, IF(Y35=0, 0, 1), Y35/AA35),5)</f>
        <v>0</v>
      </c>
      <c r="AF35" s="12"/>
      <c r="AG35" s="11">
        <v>0</v>
      </c>
      <c r="AH35" s="12"/>
      <c r="AI35" s="11">
        <v>0</v>
      </c>
      <c r="AJ35" s="12"/>
      <c r="AK35" s="11">
        <f>ROUND((AG35-AI35),5)</f>
        <v>0</v>
      </c>
      <c r="AL35" s="12"/>
      <c r="AM35" s="13">
        <f>ROUND(IF(AI35=0, IF(AG35=0, 0, 1), AG35/AI35),5)</f>
        <v>0</v>
      </c>
      <c r="AN35" s="12"/>
      <c r="AO35" s="11">
        <f t="shared" si="25"/>
        <v>0</v>
      </c>
      <c r="AP35" s="12"/>
      <c r="AQ35" s="11">
        <f>ROUND(K35+S35+AA35+AI35,5)</f>
        <v>0</v>
      </c>
      <c r="AR35" s="12"/>
      <c r="AS35" s="11">
        <f>ROUND((AO35-AQ35),5)</f>
        <v>0</v>
      </c>
      <c r="AT35" s="12"/>
      <c r="AU35" s="13">
        <f>ROUND(IF(AQ35=0, IF(AO35=0, 0, 1), AO35/AQ35),5)</f>
        <v>0</v>
      </c>
    </row>
    <row r="36" spans="1:47" ht="19.5" thickBot="1" x14ac:dyDescent="0.35">
      <c r="A36" s="1"/>
      <c r="B36" s="1"/>
      <c r="C36" s="1"/>
      <c r="D36" s="1"/>
      <c r="E36" s="1"/>
      <c r="F36" s="1"/>
      <c r="G36" s="1"/>
      <c r="H36" s="1" t="s">
        <v>42</v>
      </c>
      <c r="I36" s="14">
        <v>3820.43</v>
      </c>
      <c r="J36" s="12"/>
      <c r="K36" s="14"/>
      <c r="L36" s="12"/>
      <c r="M36" s="14"/>
      <c r="N36" s="12"/>
      <c r="O36" s="15"/>
      <c r="P36" s="12"/>
      <c r="Q36" s="14">
        <v>9818.99</v>
      </c>
      <c r="R36" s="12"/>
      <c r="S36" s="14"/>
      <c r="T36" s="12"/>
      <c r="U36" s="14"/>
      <c r="V36" s="12"/>
      <c r="W36" s="15"/>
      <c r="X36" s="12"/>
      <c r="Y36" s="14">
        <v>7225.62</v>
      </c>
      <c r="Z36" s="12"/>
      <c r="AA36" s="14"/>
      <c r="AB36" s="12"/>
      <c r="AC36" s="14"/>
      <c r="AD36" s="12"/>
      <c r="AE36" s="15"/>
      <c r="AF36" s="12"/>
      <c r="AG36" s="14">
        <v>6282.81</v>
      </c>
      <c r="AH36" s="12"/>
      <c r="AI36" s="14"/>
      <c r="AJ36" s="12"/>
      <c r="AK36" s="14"/>
      <c r="AL36" s="12"/>
      <c r="AM36" s="15"/>
      <c r="AN36" s="12"/>
      <c r="AO36" s="14">
        <f t="shared" si="25"/>
        <v>27147.85</v>
      </c>
      <c r="AP36" s="12"/>
      <c r="AQ36" s="14"/>
      <c r="AR36" s="12"/>
      <c r="AS36" s="14"/>
      <c r="AT36" s="12"/>
      <c r="AU36" s="15"/>
    </row>
    <row r="37" spans="1:47" x14ac:dyDescent="0.3">
      <c r="A37" s="1"/>
      <c r="B37" s="1"/>
      <c r="C37" s="1"/>
      <c r="D37" s="1"/>
      <c r="E37" s="1"/>
      <c r="F37" s="1"/>
      <c r="G37" s="1" t="s">
        <v>43</v>
      </c>
      <c r="H37" s="1"/>
      <c r="I37" s="11">
        <f>ROUND(SUM(I31:I36),5)</f>
        <v>3820.43</v>
      </c>
      <c r="J37" s="12"/>
      <c r="K37" s="11">
        <f>ROUND(SUM(K31:K36),5)</f>
        <v>5208</v>
      </c>
      <c r="L37" s="12"/>
      <c r="M37" s="11">
        <f>ROUND((I37-K37),5)</f>
        <v>-1387.57</v>
      </c>
      <c r="N37" s="12"/>
      <c r="O37" s="13">
        <f>ROUND(IF(K37=0, IF(I37=0, 0, 1), I37/K37),5)</f>
        <v>0.73357000000000006</v>
      </c>
      <c r="P37" s="12"/>
      <c r="Q37" s="11">
        <f>ROUND(SUM(Q31:Q36),5)</f>
        <v>9818.99</v>
      </c>
      <c r="R37" s="12"/>
      <c r="S37" s="11">
        <f>ROUND(SUM(S31:S36),5)</f>
        <v>5208</v>
      </c>
      <c r="T37" s="12"/>
      <c r="U37" s="11">
        <f>ROUND((Q37-S37),5)</f>
        <v>4610.99</v>
      </c>
      <c r="V37" s="12"/>
      <c r="W37" s="13">
        <f>ROUND(IF(S37=0, IF(Q37=0, 0, 1), Q37/S37),5)</f>
        <v>1.88537</v>
      </c>
      <c r="X37" s="12"/>
      <c r="Y37" s="11">
        <f>ROUND(SUM(Y31:Y36),5)</f>
        <v>7225.62</v>
      </c>
      <c r="Z37" s="12"/>
      <c r="AA37" s="11">
        <f>ROUND(SUM(AA31:AA36),5)</f>
        <v>5208</v>
      </c>
      <c r="AB37" s="12"/>
      <c r="AC37" s="11">
        <f>ROUND((Y37-AA37),5)</f>
        <v>2017.62</v>
      </c>
      <c r="AD37" s="12"/>
      <c r="AE37" s="13">
        <f>ROUND(IF(AA37=0, IF(Y37=0, 0, 1), Y37/AA37),5)</f>
        <v>1.38741</v>
      </c>
      <c r="AF37" s="12"/>
      <c r="AG37" s="11">
        <f>ROUND(SUM(AG31:AG36),5)</f>
        <v>6282.81</v>
      </c>
      <c r="AH37" s="12"/>
      <c r="AI37" s="11">
        <f>ROUND(SUM(AI31:AI36),5)</f>
        <v>5208</v>
      </c>
      <c r="AJ37" s="12"/>
      <c r="AK37" s="11">
        <f>ROUND((AG37-AI37),5)</f>
        <v>1074.81</v>
      </c>
      <c r="AL37" s="12"/>
      <c r="AM37" s="13">
        <f>ROUND(IF(AI37=0, IF(AG37=0, 0, 1), AG37/AI37),5)</f>
        <v>1.20638</v>
      </c>
      <c r="AN37" s="12"/>
      <c r="AO37" s="11">
        <f t="shared" si="25"/>
        <v>27147.85</v>
      </c>
      <c r="AP37" s="12"/>
      <c r="AQ37" s="11">
        <f>ROUND(K37+S37+AA37+AI37,5)</f>
        <v>20832</v>
      </c>
      <c r="AR37" s="12"/>
      <c r="AS37" s="11">
        <f>ROUND((AO37-AQ37),5)</f>
        <v>6315.85</v>
      </c>
      <c r="AT37" s="12"/>
      <c r="AU37" s="13">
        <f>ROUND(IF(AQ37=0, IF(AO37=0, 0, 1), AO37/AQ37),5)</f>
        <v>1.30318</v>
      </c>
    </row>
    <row r="38" spans="1:47" x14ac:dyDescent="0.3">
      <c r="A38" s="1"/>
      <c r="B38" s="1"/>
      <c r="C38" s="1"/>
      <c r="D38" s="1"/>
      <c r="E38" s="1"/>
      <c r="F38" s="1"/>
      <c r="G38" s="1" t="s">
        <v>44</v>
      </c>
      <c r="H38" s="1"/>
      <c r="I38" s="11">
        <v>6818.23</v>
      </c>
      <c r="J38" s="12"/>
      <c r="K38" s="11">
        <v>5208</v>
      </c>
      <c r="L38" s="12"/>
      <c r="M38" s="11">
        <f>ROUND((I38-K38),5)</f>
        <v>1610.23</v>
      </c>
      <c r="N38" s="12"/>
      <c r="O38" s="13">
        <f>ROUND(IF(K38=0, IF(I38=0, 0, 1), I38/K38),5)</f>
        <v>1.30918</v>
      </c>
      <c r="P38" s="12"/>
      <c r="Q38" s="11">
        <v>93.9</v>
      </c>
      <c r="R38" s="12"/>
      <c r="S38" s="11">
        <v>5208</v>
      </c>
      <c r="T38" s="12"/>
      <c r="U38" s="11">
        <f>ROUND((Q38-S38),5)</f>
        <v>-5114.1000000000004</v>
      </c>
      <c r="V38" s="12"/>
      <c r="W38" s="13">
        <f>ROUND(IF(S38=0, IF(Q38=0, 0, 1), Q38/S38),5)</f>
        <v>1.8030000000000001E-2</v>
      </c>
      <c r="X38" s="12"/>
      <c r="Y38" s="11">
        <v>93.9</v>
      </c>
      <c r="Z38" s="12"/>
      <c r="AA38" s="11">
        <v>5208</v>
      </c>
      <c r="AB38" s="12"/>
      <c r="AC38" s="11">
        <f>ROUND((Y38-AA38),5)</f>
        <v>-5114.1000000000004</v>
      </c>
      <c r="AD38" s="12"/>
      <c r="AE38" s="13">
        <f>ROUND(IF(AA38=0, IF(Y38=0, 0, 1), Y38/AA38),5)</f>
        <v>1.8030000000000001E-2</v>
      </c>
      <c r="AF38" s="12"/>
      <c r="AG38" s="11">
        <v>8228.66</v>
      </c>
      <c r="AH38" s="12"/>
      <c r="AI38" s="11">
        <v>5208</v>
      </c>
      <c r="AJ38" s="12"/>
      <c r="AK38" s="11">
        <f>ROUND((AG38-AI38),5)</f>
        <v>3020.66</v>
      </c>
      <c r="AL38" s="12"/>
      <c r="AM38" s="13">
        <f>ROUND(IF(AI38=0, IF(AG38=0, 0, 1), AG38/AI38),5)</f>
        <v>1.58</v>
      </c>
      <c r="AN38" s="12"/>
      <c r="AO38" s="11">
        <f t="shared" si="25"/>
        <v>15234.69</v>
      </c>
      <c r="AP38" s="12"/>
      <c r="AQ38" s="11">
        <f>ROUND(K38+S38+AA38+AI38,5)</f>
        <v>20832</v>
      </c>
      <c r="AR38" s="12"/>
      <c r="AS38" s="11">
        <f>ROUND((AO38-AQ38),5)</f>
        <v>-5597.31</v>
      </c>
      <c r="AT38" s="12"/>
      <c r="AU38" s="13">
        <f>ROUND(IF(AQ38=0, IF(AO38=0, 0, 1), AO38/AQ38),5)</f>
        <v>0.73131000000000002</v>
      </c>
    </row>
    <row r="39" spans="1:47" x14ac:dyDescent="0.3">
      <c r="A39" s="1"/>
      <c r="B39" s="1"/>
      <c r="C39" s="1"/>
      <c r="D39" s="1"/>
      <c r="E39" s="1"/>
      <c r="F39" s="1"/>
      <c r="G39" s="1" t="s">
        <v>45</v>
      </c>
      <c r="H39" s="1"/>
      <c r="I39" s="11">
        <v>2861.51</v>
      </c>
      <c r="J39" s="12"/>
      <c r="K39" s="11">
        <v>5208</v>
      </c>
      <c r="L39" s="12"/>
      <c r="M39" s="11">
        <f>ROUND((I39-K39),5)</f>
        <v>-2346.4899999999998</v>
      </c>
      <c r="N39" s="12"/>
      <c r="O39" s="13">
        <f>ROUND(IF(K39=0, IF(I39=0, 0, 1), I39/K39),5)</f>
        <v>0.54944999999999999</v>
      </c>
      <c r="P39" s="12"/>
      <c r="Q39" s="11">
        <v>2006.46</v>
      </c>
      <c r="R39" s="12"/>
      <c r="S39" s="11">
        <v>5208</v>
      </c>
      <c r="T39" s="12"/>
      <c r="U39" s="11">
        <f>ROUND((Q39-S39),5)</f>
        <v>-3201.54</v>
      </c>
      <c r="V39" s="12"/>
      <c r="W39" s="13">
        <f>ROUND(IF(S39=0, IF(Q39=0, 0, 1), Q39/S39),5)</f>
        <v>0.38525999999999999</v>
      </c>
      <c r="X39" s="12"/>
      <c r="Y39" s="11">
        <v>1358.63</v>
      </c>
      <c r="Z39" s="12"/>
      <c r="AA39" s="11">
        <v>5208</v>
      </c>
      <c r="AB39" s="12"/>
      <c r="AC39" s="11">
        <f>ROUND((Y39-AA39),5)</f>
        <v>-3849.37</v>
      </c>
      <c r="AD39" s="12"/>
      <c r="AE39" s="13">
        <f>ROUND(IF(AA39=0, IF(Y39=0, 0, 1), Y39/AA39),5)</f>
        <v>0.26086999999999999</v>
      </c>
      <c r="AF39" s="12"/>
      <c r="AG39" s="11">
        <v>1000.34</v>
      </c>
      <c r="AH39" s="12"/>
      <c r="AI39" s="11">
        <v>5208</v>
      </c>
      <c r="AJ39" s="12"/>
      <c r="AK39" s="11">
        <f>ROUND((AG39-AI39),5)</f>
        <v>-4207.66</v>
      </c>
      <c r="AL39" s="12"/>
      <c r="AM39" s="13">
        <f>ROUND(IF(AI39=0, IF(AG39=0, 0, 1), AG39/AI39),5)</f>
        <v>0.19208</v>
      </c>
      <c r="AN39" s="12"/>
      <c r="AO39" s="11">
        <f t="shared" si="25"/>
        <v>7226.94</v>
      </c>
      <c r="AP39" s="12"/>
      <c r="AQ39" s="11">
        <f>ROUND(K39+S39+AA39+AI39,5)</f>
        <v>20832</v>
      </c>
      <c r="AR39" s="12"/>
      <c r="AS39" s="11">
        <f>ROUND((AO39-AQ39),5)</f>
        <v>-13605.06</v>
      </c>
      <c r="AT39" s="12"/>
      <c r="AU39" s="13">
        <f>ROUND(IF(AQ39=0, IF(AO39=0, 0, 1), AO39/AQ39),5)</f>
        <v>0.34692000000000001</v>
      </c>
    </row>
    <row r="40" spans="1:47" x14ac:dyDescent="0.3">
      <c r="A40" s="1"/>
      <c r="B40" s="1"/>
      <c r="C40" s="1"/>
      <c r="D40" s="1"/>
      <c r="E40" s="1"/>
      <c r="F40" s="1"/>
      <c r="G40" s="1" t="s">
        <v>46</v>
      </c>
      <c r="H40" s="1"/>
      <c r="I40" s="11"/>
      <c r="J40" s="12"/>
      <c r="K40" s="11"/>
      <c r="L40" s="12"/>
      <c r="M40" s="11"/>
      <c r="N40" s="12"/>
      <c r="O40" s="13"/>
      <c r="P40" s="12"/>
      <c r="Q40" s="11"/>
      <c r="R40" s="12"/>
      <c r="S40" s="11"/>
      <c r="T40" s="12"/>
      <c r="U40" s="11"/>
      <c r="V40" s="12"/>
      <c r="W40" s="13"/>
      <c r="X40" s="12"/>
      <c r="Y40" s="11"/>
      <c r="Z40" s="12"/>
      <c r="AA40" s="11"/>
      <c r="AB40" s="12"/>
      <c r="AC40" s="11"/>
      <c r="AD40" s="12"/>
      <c r="AE40" s="13"/>
      <c r="AF40" s="12"/>
      <c r="AG40" s="11"/>
      <c r="AH40" s="12"/>
      <c r="AI40" s="11"/>
      <c r="AJ40" s="12"/>
      <c r="AK40" s="11"/>
      <c r="AL40" s="12"/>
      <c r="AM40" s="13"/>
      <c r="AN40" s="12"/>
      <c r="AO40" s="11"/>
      <c r="AP40" s="12"/>
      <c r="AQ40" s="11"/>
      <c r="AR40" s="12"/>
      <c r="AS40" s="11"/>
      <c r="AT40" s="12"/>
      <c r="AU40" s="13"/>
    </row>
    <row r="41" spans="1:47" x14ac:dyDescent="0.3">
      <c r="A41" s="1"/>
      <c r="B41" s="1"/>
      <c r="C41" s="1"/>
      <c r="D41" s="1"/>
      <c r="E41" s="1"/>
      <c r="F41" s="1"/>
      <c r="G41" s="1"/>
      <c r="H41" s="1" t="s">
        <v>47</v>
      </c>
      <c r="I41" s="11">
        <v>897.24</v>
      </c>
      <c r="J41" s="12"/>
      <c r="K41" s="11">
        <v>0</v>
      </c>
      <c r="L41" s="12"/>
      <c r="M41" s="11">
        <f>ROUND((I41-K41),5)</f>
        <v>897.24</v>
      </c>
      <c r="N41" s="12"/>
      <c r="O41" s="13">
        <f>ROUND(IF(K41=0, IF(I41=0, 0, 1), I41/K41),5)</f>
        <v>1</v>
      </c>
      <c r="P41" s="12"/>
      <c r="Q41" s="11">
        <v>134.94999999999999</v>
      </c>
      <c r="R41" s="12"/>
      <c r="S41" s="11">
        <v>0</v>
      </c>
      <c r="T41" s="12"/>
      <c r="U41" s="11">
        <f>ROUND((Q41-S41),5)</f>
        <v>134.94999999999999</v>
      </c>
      <c r="V41" s="12"/>
      <c r="W41" s="13">
        <f>ROUND(IF(S41=0, IF(Q41=0, 0, 1), Q41/S41),5)</f>
        <v>1</v>
      </c>
      <c r="X41" s="12"/>
      <c r="Y41" s="11">
        <v>449.11</v>
      </c>
      <c r="Z41" s="12"/>
      <c r="AA41" s="11">
        <v>0</v>
      </c>
      <c r="AB41" s="12"/>
      <c r="AC41" s="11">
        <f>ROUND((Y41-AA41),5)</f>
        <v>449.11</v>
      </c>
      <c r="AD41" s="12"/>
      <c r="AE41" s="13">
        <f>ROUND(IF(AA41=0, IF(Y41=0, 0, 1), Y41/AA41),5)</f>
        <v>1</v>
      </c>
      <c r="AF41" s="12"/>
      <c r="AG41" s="11">
        <v>265.75</v>
      </c>
      <c r="AH41" s="12"/>
      <c r="AI41" s="11">
        <v>0</v>
      </c>
      <c r="AJ41" s="12"/>
      <c r="AK41" s="11">
        <f>ROUND((AG41-AI41),5)</f>
        <v>265.75</v>
      </c>
      <c r="AL41" s="12"/>
      <c r="AM41" s="13">
        <f>ROUND(IF(AI41=0, IF(AG41=0, 0, 1), AG41/AI41),5)</f>
        <v>1</v>
      </c>
      <c r="AN41" s="12"/>
      <c r="AO41" s="11">
        <f>ROUND(I41+Q41+Y41+AG41,5)</f>
        <v>1747.05</v>
      </c>
      <c r="AP41" s="12"/>
      <c r="AQ41" s="11">
        <f>ROUND(K41+S41+AA41+AI41,5)</f>
        <v>0</v>
      </c>
      <c r="AR41" s="12"/>
      <c r="AS41" s="11">
        <f>ROUND((AO41-AQ41),5)</f>
        <v>1747.05</v>
      </c>
      <c r="AT41" s="12"/>
      <c r="AU41" s="13">
        <f>ROUND(IF(AQ41=0, IF(AO41=0, 0, 1), AO41/AQ41),5)</f>
        <v>1</v>
      </c>
    </row>
    <row r="42" spans="1:47" ht="19.5" thickBot="1" x14ac:dyDescent="0.35">
      <c r="A42" s="1"/>
      <c r="B42" s="1"/>
      <c r="C42" s="1"/>
      <c r="D42" s="1"/>
      <c r="E42" s="1"/>
      <c r="F42" s="1"/>
      <c r="G42" s="1"/>
      <c r="H42" s="1" t="s">
        <v>48</v>
      </c>
      <c r="I42" s="14">
        <v>0</v>
      </c>
      <c r="J42" s="12"/>
      <c r="K42" s="14">
        <v>1666</v>
      </c>
      <c r="L42" s="12"/>
      <c r="M42" s="14">
        <f>ROUND((I42-K42),5)</f>
        <v>-1666</v>
      </c>
      <c r="N42" s="12"/>
      <c r="O42" s="15">
        <f>ROUND(IF(K42=0, IF(I42=0, 0, 1), I42/K42),5)</f>
        <v>0</v>
      </c>
      <c r="P42" s="12"/>
      <c r="Q42" s="14">
        <v>0</v>
      </c>
      <c r="R42" s="12"/>
      <c r="S42" s="14">
        <v>1666</v>
      </c>
      <c r="T42" s="12"/>
      <c r="U42" s="14">
        <f>ROUND((Q42-S42),5)</f>
        <v>-1666</v>
      </c>
      <c r="V42" s="12"/>
      <c r="W42" s="15">
        <f>ROUND(IF(S42=0, IF(Q42=0, 0, 1), Q42/S42),5)</f>
        <v>0</v>
      </c>
      <c r="X42" s="12"/>
      <c r="Y42" s="14">
        <v>0</v>
      </c>
      <c r="Z42" s="12"/>
      <c r="AA42" s="14">
        <v>1666</v>
      </c>
      <c r="AB42" s="12"/>
      <c r="AC42" s="14">
        <f>ROUND((Y42-AA42),5)</f>
        <v>-1666</v>
      </c>
      <c r="AD42" s="12"/>
      <c r="AE42" s="15">
        <f>ROUND(IF(AA42=0, IF(Y42=0, 0, 1), Y42/AA42),5)</f>
        <v>0</v>
      </c>
      <c r="AF42" s="12"/>
      <c r="AG42" s="14">
        <v>0</v>
      </c>
      <c r="AH42" s="12"/>
      <c r="AI42" s="14">
        <v>1666</v>
      </c>
      <c r="AJ42" s="12"/>
      <c r="AK42" s="14">
        <f>ROUND((AG42-AI42),5)</f>
        <v>-1666</v>
      </c>
      <c r="AL42" s="12"/>
      <c r="AM42" s="15">
        <f>ROUND(IF(AI42=0, IF(AG42=0, 0, 1), AG42/AI42),5)</f>
        <v>0</v>
      </c>
      <c r="AN42" s="12"/>
      <c r="AO42" s="14">
        <f>ROUND(I42+Q42+Y42+AG42,5)</f>
        <v>0</v>
      </c>
      <c r="AP42" s="12"/>
      <c r="AQ42" s="14">
        <f>ROUND(K42+S42+AA42+AI42,5)</f>
        <v>6664</v>
      </c>
      <c r="AR42" s="12"/>
      <c r="AS42" s="14">
        <f>ROUND((AO42-AQ42),5)</f>
        <v>-6664</v>
      </c>
      <c r="AT42" s="12"/>
      <c r="AU42" s="15">
        <f>ROUND(IF(AQ42=0, IF(AO42=0, 0, 1), AO42/AQ42),5)</f>
        <v>0</v>
      </c>
    </row>
    <row r="43" spans="1:47" x14ac:dyDescent="0.3">
      <c r="A43" s="1"/>
      <c r="B43" s="1"/>
      <c r="C43" s="1"/>
      <c r="D43" s="1"/>
      <c r="E43" s="1"/>
      <c r="F43" s="1"/>
      <c r="G43" s="1" t="s">
        <v>49</v>
      </c>
      <c r="H43" s="1"/>
      <c r="I43" s="11">
        <f>ROUND(SUM(I40:I42),5)</f>
        <v>897.24</v>
      </c>
      <c r="J43" s="12"/>
      <c r="K43" s="11">
        <f>ROUND(SUM(K40:K42),5)</f>
        <v>1666</v>
      </c>
      <c r="L43" s="12"/>
      <c r="M43" s="11">
        <f>ROUND((I43-K43),5)</f>
        <v>-768.76</v>
      </c>
      <c r="N43" s="12"/>
      <c r="O43" s="13">
        <f>ROUND(IF(K43=0, IF(I43=0, 0, 1), I43/K43),5)</f>
        <v>0.53856000000000004</v>
      </c>
      <c r="P43" s="12"/>
      <c r="Q43" s="11">
        <f>ROUND(SUM(Q40:Q42),5)</f>
        <v>134.94999999999999</v>
      </c>
      <c r="R43" s="12"/>
      <c r="S43" s="11">
        <f>ROUND(SUM(S40:S42),5)</f>
        <v>1666</v>
      </c>
      <c r="T43" s="12"/>
      <c r="U43" s="11">
        <f>ROUND((Q43-S43),5)</f>
        <v>-1531.05</v>
      </c>
      <c r="V43" s="12"/>
      <c r="W43" s="13">
        <f>ROUND(IF(S43=0, IF(Q43=0, 0, 1), Q43/S43),5)</f>
        <v>8.1000000000000003E-2</v>
      </c>
      <c r="X43" s="12"/>
      <c r="Y43" s="11">
        <f>ROUND(SUM(Y40:Y42),5)</f>
        <v>449.11</v>
      </c>
      <c r="Z43" s="12"/>
      <c r="AA43" s="11">
        <f>ROUND(SUM(AA40:AA42),5)</f>
        <v>1666</v>
      </c>
      <c r="AB43" s="12"/>
      <c r="AC43" s="11">
        <f>ROUND((Y43-AA43),5)</f>
        <v>-1216.8900000000001</v>
      </c>
      <c r="AD43" s="12"/>
      <c r="AE43" s="13">
        <f>ROUND(IF(AA43=0, IF(Y43=0, 0, 1), Y43/AA43),5)</f>
        <v>0.26956999999999998</v>
      </c>
      <c r="AF43" s="12"/>
      <c r="AG43" s="11">
        <f>ROUND(SUM(AG40:AG42),5)</f>
        <v>265.75</v>
      </c>
      <c r="AH43" s="12"/>
      <c r="AI43" s="11">
        <f>ROUND(SUM(AI40:AI42),5)</f>
        <v>1666</v>
      </c>
      <c r="AJ43" s="12"/>
      <c r="AK43" s="11">
        <f>ROUND((AG43-AI43),5)</f>
        <v>-1400.25</v>
      </c>
      <c r="AL43" s="12"/>
      <c r="AM43" s="13">
        <f>ROUND(IF(AI43=0, IF(AG43=0, 0, 1), AG43/AI43),5)</f>
        <v>0.15951000000000001</v>
      </c>
      <c r="AN43" s="12"/>
      <c r="AO43" s="11">
        <f>ROUND(I43+Q43+Y43+AG43,5)</f>
        <v>1747.05</v>
      </c>
      <c r="AP43" s="12"/>
      <c r="AQ43" s="11">
        <f>ROUND(K43+S43+AA43+AI43,5)</f>
        <v>6664</v>
      </c>
      <c r="AR43" s="12"/>
      <c r="AS43" s="11">
        <f>ROUND((AO43-AQ43),5)</f>
        <v>-4916.95</v>
      </c>
      <c r="AT43" s="12"/>
      <c r="AU43" s="13">
        <f>ROUND(IF(AQ43=0, IF(AO43=0, 0, 1), AO43/AQ43),5)</f>
        <v>0.26216</v>
      </c>
    </row>
    <row r="44" spans="1:47" x14ac:dyDescent="0.3">
      <c r="A44" s="1"/>
      <c r="B44" s="1"/>
      <c r="C44" s="1"/>
      <c r="D44" s="1"/>
      <c r="E44" s="1"/>
      <c r="F44" s="1"/>
      <c r="G44" s="1" t="s">
        <v>50</v>
      </c>
      <c r="H44" s="1"/>
      <c r="I44" s="11"/>
      <c r="J44" s="12"/>
      <c r="K44" s="11"/>
      <c r="L44" s="12"/>
      <c r="M44" s="11"/>
      <c r="N44" s="12"/>
      <c r="O44" s="13"/>
      <c r="P44" s="12"/>
      <c r="Q44" s="11"/>
      <c r="R44" s="12"/>
      <c r="S44" s="11"/>
      <c r="T44" s="12"/>
      <c r="U44" s="11"/>
      <c r="V44" s="12"/>
      <c r="W44" s="13"/>
      <c r="X44" s="12"/>
      <c r="Y44" s="11"/>
      <c r="Z44" s="12"/>
      <c r="AA44" s="11"/>
      <c r="AB44" s="12"/>
      <c r="AC44" s="11"/>
      <c r="AD44" s="12"/>
      <c r="AE44" s="13"/>
      <c r="AF44" s="12"/>
      <c r="AG44" s="11"/>
      <c r="AH44" s="12"/>
      <c r="AI44" s="11"/>
      <c r="AJ44" s="12"/>
      <c r="AK44" s="11"/>
      <c r="AL44" s="12"/>
      <c r="AM44" s="13"/>
      <c r="AN44" s="12"/>
      <c r="AO44" s="11"/>
      <c r="AP44" s="12"/>
      <c r="AQ44" s="11"/>
      <c r="AR44" s="12"/>
      <c r="AS44" s="11"/>
      <c r="AT44" s="12"/>
      <c r="AU44" s="13"/>
    </row>
    <row r="45" spans="1:47" x14ac:dyDescent="0.3">
      <c r="A45" s="1"/>
      <c r="B45" s="1"/>
      <c r="C45" s="1"/>
      <c r="D45" s="1"/>
      <c r="E45" s="1"/>
      <c r="F45" s="1"/>
      <c r="G45" s="1"/>
      <c r="H45" s="1" t="s">
        <v>51</v>
      </c>
      <c r="I45" s="11">
        <v>0</v>
      </c>
      <c r="J45" s="12"/>
      <c r="K45" s="11">
        <v>10924</v>
      </c>
      <c r="L45" s="12"/>
      <c r="M45" s="11">
        <f t="shared" ref="M45:M57" si="26">ROUND((I45-K45),5)</f>
        <v>-10924</v>
      </c>
      <c r="N45" s="12"/>
      <c r="O45" s="13">
        <f t="shared" ref="O45:O57" si="27">ROUND(IF(K45=0, IF(I45=0, 0, 1), I45/K45),5)</f>
        <v>0</v>
      </c>
      <c r="P45" s="12"/>
      <c r="Q45" s="11">
        <v>17174.36</v>
      </c>
      <c r="R45" s="12"/>
      <c r="S45" s="11">
        <v>10924</v>
      </c>
      <c r="T45" s="12"/>
      <c r="U45" s="11">
        <f t="shared" ref="U45:U57" si="28">ROUND((Q45-S45),5)</f>
        <v>6250.36</v>
      </c>
      <c r="V45" s="12"/>
      <c r="W45" s="13">
        <f t="shared" ref="W45:W57" si="29">ROUND(IF(S45=0, IF(Q45=0, 0, 1), Q45/S45),5)</f>
        <v>1.5721700000000001</v>
      </c>
      <c r="X45" s="12"/>
      <c r="Y45" s="11">
        <v>9045.35</v>
      </c>
      <c r="Z45" s="12"/>
      <c r="AA45" s="11">
        <v>10924</v>
      </c>
      <c r="AB45" s="12"/>
      <c r="AC45" s="11">
        <f t="shared" ref="AC45:AC57" si="30">ROUND((Y45-AA45),5)</f>
        <v>-1878.65</v>
      </c>
      <c r="AD45" s="12"/>
      <c r="AE45" s="13">
        <f t="shared" ref="AE45:AE57" si="31">ROUND(IF(AA45=0, IF(Y45=0, 0, 1), Y45/AA45),5)</f>
        <v>0.82803000000000004</v>
      </c>
      <c r="AF45" s="12"/>
      <c r="AG45" s="11">
        <v>0</v>
      </c>
      <c r="AH45" s="12"/>
      <c r="AI45" s="11">
        <v>10925</v>
      </c>
      <c r="AJ45" s="12"/>
      <c r="AK45" s="11">
        <f t="shared" ref="AK45:AK57" si="32">ROUND((AG45-AI45),5)</f>
        <v>-10925</v>
      </c>
      <c r="AL45" s="12"/>
      <c r="AM45" s="13">
        <f t="shared" ref="AM45:AM57" si="33">ROUND(IF(AI45=0, IF(AG45=0, 0, 1), AG45/AI45),5)</f>
        <v>0</v>
      </c>
      <c r="AN45" s="12"/>
      <c r="AO45" s="11">
        <f t="shared" ref="AO45:AO57" si="34">ROUND(I45+Q45+Y45+AG45,5)</f>
        <v>26219.71</v>
      </c>
      <c r="AP45" s="12"/>
      <c r="AQ45" s="11">
        <f t="shared" ref="AQ45:AQ57" si="35">ROUND(K45+S45+AA45+AI45,5)</f>
        <v>43697</v>
      </c>
      <c r="AR45" s="12"/>
      <c r="AS45" s="11">
        <f t="shared" ref="AS45:AS57" si="36">ROUND((AO45-AQ45),5)</f>
        <v>-17477.29</v>
      </c>
      <c r="AT45" s="12"/>
      <c r="AU45" s="13">
        <f t="shared" ref="AU45:AU57" si="37">ROUND(IF(AQ45=0, IF(AO45=0, 0, 1), AO45/AQ45),5)</f>
        <v>0.60002999999999995</v>
      </c>
    </row>
    <row r="46" spans="1:47" x14ac:dyDescent="0.3">
      <c r="A46" s="1"/>
      <c r="B46" s="1"/>
      <c r="C46" s="1"/>
      <c r="D46" s="1"/>
      <c r="E46" s="1"/>
      <c r="F46" s="1"/>
      <c r="G46" s="1"/>
      <c r="H46" s="1" t="s">
        <v>52</v>
      </c>
      <c r="I46" s="11">
        <v>0</v>
      </c>
      <c r="J46" s="12"/>
      <c r="K46" s="11">
        <v>7969</v>
      </c>
      <c r="L46" s="12"/>
      <c r="M46" s="11">
        <f t="shared" si="26"/>
        <v>-7969</v>
      </c>
      <c r="N46" s="12"/>
      <c r="O46" s="13">
        <f t="shared" si="27"/>
        <v>0</v>
      </c>
      <c r="P46" s="12"/>
      <c r="Q46" s="11">
        <v>0</v>
      </c>
      <c r="R46" s="12"/>
      <c r="S46" s="11">
        <v>7969</v>
      </c>
      <c r="T46" s="12"/>
      <c r="U46" s="11">
        <f t="shared" si="28"/>
        <v>-7969</v>
      </c>
      <c r="V46" s="12"/>
      <c r="W46" s="13">
        <f t="shared" si="29"/>
        <v>0</v>
      </c>
      <c r="X46" s="12"/>
      <c r="Y46" s="11">
        <v>0</v>
      </c>
      <c r="Z46" s="12"/>
      <c r="AA46" s="11">
        <v>7969</v>
      </c>
      <c r="AB46" s="12"/>
      <c r="AC46" s="11">
        <f t="shared" si="30"/>
        <v>-7969</v>
      </c>
      <c r="AD46" s="12"/>
      <c r="AE46" s="13">
        <f t="shared" si="31"/>
        <v>0</v>
      </c>
      <c r="AF46" s="12"/>
      <c r="AG46" s="11">
        <v>0</v>
      </c>
      <c r="AH46" s="12"/>
      <c r="AI46" s="11">
        <v>7969</v>
      </c>
      <c r="AJ46" s="12"/>
      <c r="AK46" s="11">
        <f t="shared" si="32"/>
        <v>-7969</v>
      </c>
      <c r="AL46" s="12"/>
      <c r="AM46" s="13">
        <f t="shared" si="33"/>
        <v>0</v>
      </c>
      <c r="AN46" s="12"/>
      <c r="AO46" s="11">
        <f t="shared" si="34"/>
        <v>0</v>
      </c>
      <c r="AP46" s="12"/>
      <c r="AQ46" s="11">
        <f t="shared" si="35"/>
        <v>31876</v>
      </c>
      <c r="AR46" s="12"/>
      <c r="AS46" s="11">
        <f t="shared" si="36"/>
        <v>-31876</v>
      </c>
      <c r="AT46" s="12"/>
      <c r="AU46" s="13">
        <f t="shared" si="37"/>
        <v>0</v>
      </c>
    </row>
    <row r="47" spans="1:47" x14ac:dyDescent="0.3">
      <c r="A47" s="1"/>
      <c r="B47" s="1"/>
      <c r="C47" s="1"/>
      <c r="D47" s="1"/>
      <c r="E47" s="1"/>
      <c r="F47" s="1"/>
      <c r="G47" s="1"/>
      <c r="H47" s="1" t="s">
        <v>53</v>
      </c>
      <c r="I47" s="11">
        <v>0</v>
      </c>
      <c r="J47" s="12"/>
      <c r="K47" s="11">
        <v>7139</v>
      </c>
      <c r="L47" s="12"/>
      <c r="M47" s="11">
        <f t="shared" si="26"/>
        <v>-7139</v>
      </c>
      <c r="N47" s="12"/>
      <c r="O47" s="13">
        <f t="shared" si="27"/>
        <v>0</v>
      </c>
      <c r="P47" s="12"/>
      <c r="Q47" s="11">
        <v>10717.28</v>
      </c>
      <c r="R47" s="12"/>
      <c r="S47" s="11">
        <v>7139</v>
      </c>
      <c r="T47" s="12"/>
      <c r="U47" s="11">
        <f t="shared" si="28"/>
        <v>3578.28</v>
      </c>
      <c r="V47" s="12"/>
      <c r="W47" s="13">
        <f t="shared" si="29"/>
        <v>1.5012300000000001</v>
      </c>
      <c r="X47" s="12"/>
      <c r="Y47" s="11">
        <v>4991.93</v>
      </c>
      <c r="Z47" s="12"/>
      <c r="AA47" s="11">
        <v>7139</v>
      </c>
      <c r="AB47" s="12"/>
      <c r="AC47" s="11">
        <f t="shared" si="30"/>
        <v>-2147.0700000000002</v>
      </c>
      <c r="AD47" s="12"/>
      <c r="AE47" s="13">
        <f t="shared" si="31"/>
        <v>0.69925000000000004</v>
      </c>
      <c r="AF47" s="12"/>
      <c r="AG47" s="11">
        <v>0</v>
      </c>
      <c r="AH47" s="12"/>
      <c r="AI47" s="11">
        <v>7139</v>
      </c>
      <c r="AJ47" s="12"/>
      <c r="AK47" s="11">
        <f t="shared" si="32"/>
        <v>-7139</v>
      </c>
      <c r="AL47" s="12"/>
      <c r="AM47" s="13">
        <f t="shared" si="33"/>
        <v>0</v>
      </c>
      <c r="AN47" s="12"/>
      <c r="AO47" s="11">
        <f t="shared" si="34"/>
        <v>15709.21</v>
      </c>
      <c r="AP47" s="12"/>
      <c r="AQ47" s="11">
        <f t="shared" si="35"/>
        <v>28556</v>
      </c>
      <c r="AR47" s="12"/>
      <c r="AS47" s="11">
        <f t="shared" si="36"/>
        <v>-12846.79</v>
      </c>
      <c r="AT47" s="12"/>
      <c r="AU47" s="13">
        <f t="shared" si="37"/>
        <v>0.55012000000000005</v>
      </c>
    </row>
    <row r="48" spans="1:47" x14ac:dyDescent="0.3">
      <c r="A48" s="1"/>
      <c r="B48" s="1"/>
      <c r="C48" s="1"/>
      <c r="D48" s="1"/>
      <c r="E48" s="1"/>
      <c r="F48" s="1"/>
      <c r="G48" s="1"/>
      <c r="H48" s="1" t="s">
        <v>54</v>
      </c>
      <c r="I48" s="11">
        <v>0</v>
      </c>
      <c r="J48" s="12"/>
      <c r="K48" s="11">
        <v>9051</v>
      </c>
      <c r="L48" s="12"/>
      <c r="M48" s="11">
        <f t="shared" si="26"/>
        <v>-9051</v>
      </c>
      <c r="N48" s="12"/>
      <c r="O48" s="13">
        <f t="shared" si="27"/>
        <v>0</v>
      </c>
      <c r="P48" s="12"/>
      <c r="Q48" s="11">
        <v>0</v>
      </c>
      <c r="R48" s="12"/>
      <c r="S48" s="11">
        <v>9052</v>
      </c>
      <c r="T48" s="12"/>
      <c r="U48" s="11">
        <f t="shared" si="28"/>
        <v>-9052</v>
      </c>
      <c r="V48" s="12"/>
      <c r="W48" s="13">
        <f t="shared" si="29"/>
        <v>0</v>
      </c>
      <c r="X48" s="12"/>
      <c r="Y48" s="11">
        <v>0</v>
      </c>
      <c r="Z48" s="12"/>
      <c r="AA48" s="11">
        <v>9052</v>
      </c>
      <c r="AB48" s="12"/>
      <c r="AC48" s="11">
        <f t="shared" si="30"/>
        <v>-9052</v>
      </c>
      <c r="AD48" s="12"/>
      <c r="AE48" s="13">
        <f t="shared" si="31"/>
        <v>0</v>
      </c>
      <c r="AF48" s="12"/>
      <c r="AG48" s="11">
        <v>0</v>
      </c>
      <c r="AH48" s="12"/>
      <c r="AI48" s="11">
        <v>9052</v>
      </c>
      <c r="AJ48" s="12"/>
      <c r="AK48" s="11">
        <f t="shared" si="32"/>
        <v>-9052</v>
      </c>
      <c r="AL48" s="12"/>
      <c r="AM48" s="13">
        <f t="shared" si="33"/>
        <v>0</v>
      </c>
      <c r="AN48" s="12"/>
      <c r="AO48" s="11">
        <f t="shared" si="34"/>
        <v>0</v>
      </c>
      <c r="AP48" s="12"/>
      <c r="AQ48" s="11">
        <f t="shared" si="35"/>
        <v>36207</v>
      </c>
      <c r="AR48" s="12"/>
      <c r="AS48" s="11">
        <f t="shared" si="36"/>
        <v>-36207</v>
      </c>
      <c r="AT48" s="12"/>
      <c r="AU48" s="13">
        <f t="shared" si="37"/>
        <v>0</v>
      </c>
    </row>
    <row r="49" spans="1:47" x14ac:dyDescent="0.3">
      <c r="A49" s="1"/>
      <c r="B49" s="1"/>
      <c r="C49" s="1"/>
      <c r="D49" s="1"/>
      <c r="E49" s="1"/>
      <c r="F49" s="1"/>
      <c r="G49" s="1"/>
      <c r="H49" s="1" t="s">
        <v>55</v>
      </c>
      <c r="I49" s="11">
        <v>0</v>
      </c>
      <c r="J49" s="12"/>
      <c r="K49" s="11">
        <v>17562.75</v>
      </c>
      <c r="L49" s="12"/>
      <c r="M49" s="11">
        <f t="shared" si="26"/>
        <v>-17562.75</v>
      </c>
      <c r="N49" s="12"/>
      <c r="O49" s="13">
        <f t="shared" si="27"/>
        <v>0</v>
      </c>
      <c r="P49" s="12"/>
      <c r="Q49" s="11">
        <v>0</v>
      </c>
      <c r="R49" s="12"/>
      <c r="S49" s="11">
        <v>17562.75</v>
      </c>
      <c r="T49" s="12"/>
      <c r="U49" s="11">
        <f t="shared" si="28"/>
        <v>-17562.75</v>
      </c>
      <c r="V49" s="12"/>
      <c r="W49" s="13">
        <f t="shared" si="29"/>
        <v>0</v>
      </c>
      <c r="X49" s="12"/>
      <c r="Y49" s="11">
        <v>0</v>
      </c>
      <c r="Z49" s="12"/>
      <c r="AA49" s="11">
        <v>17562.75</v>
      </c>
      <c r="AB49" s="12"/>
      <c r="AC49" s="11">
        <f t="shared" si="30"/>
        <v>-17562.75</v>
      </c>
      <c r="AD49" s="12"/>
      <c r="AE49" s="13">
        <f t="shared" si="31"/>
        <v>0</v>
      </c>
      <c r="AF49" s="12"/>
      <c r="AG49" s="11">
        <v>0</v>
      </c>
      <c r="AH49" s="12"/>
      <c r="AI49" s="11">
        <v>17562.75</v>
      </c>
      <c r="AJ49" s="12"/>
      <c r="AK49" s="11">
        <f t="shared" si="32"/>
        <v>-17562.75</v>
      </c>
      <c r="AL49" s="12"/>
      <c r="AM49" s="13">
        <f t="shared" si="33"/>
        <v>0</v>
      </c>
      <c r="AN49" s="12"/>
      <c r="AO49" s="11">
        <f t="shared" si="34"/>
        <v>0</v>
      </c>
      <c r="AP49" s="12"/>
      <c r="AQ49" s="11">
        <f t="shared" si="35"/>
        <v>70251</v>
      </c>
      <c r="AR49" s="12"/>
      <c r="AS49" s="11">
        <f t="shared" si="36"/>
        <v>-70251</v>
      </c>
      <c r="AT49" s="12"/>
      <c r="AU49" s="13">
        <f t="shared" si="37"/>
        <v>0</v>
      </c>
    </row>
    <row r="50" spans="1:47" x14ac:dyDescent="0.3">
      <c r="A50" s="1"/>
      <c r="B50" s="1"/>
      <c r="C50" s="1"/>
      <c r="D50" s="1"/>
      <c r="E50" s="1"/>
      <c r="F50" s="1"/>
      <c r="G50" s="1"/>
      <c r="H50" s="1" t="s">
        <v>56</v>
      </c>
      <c r="I50" s="11">
        <v>0</v>
      </c>
      <c r="J50" s="12"/>
      <c r="K50" s="11">
        <v>7545</v>
      </c>
      <c r="L50" s="12"/>
      <c r="M50" s="11">
        <f t="shared" si="26"/>
        <v>-7545</v>
      </c>
      <c r="N50" s="12"/>
      <c r="O50" s="13">
        <f t="shared" si="27"/>
        <v>0</v>
      </c>
      <c r="P50" s="12"/>
      <c r="Q50" s="11">
        <v>0</v>
      </c>
      <c r="R50" s="12"/>
      <c r="S50" s="11">
        <v>7546</v>
      </c>
      <c r="T50" s="12"/>
      <c r="U50" s="11">
        <f t="shared" si="28"/>
        <v>-7546</v>
      </c>
      <c r="V50" s="12"/>
      <c r="W50" s="13">
        <f t="shared" si="29"/>
        <v>0</v>
      </c>
      <c r="X50" s="12"/>
      <c r="Y50" s="11">
        <v>0</v>
      </c>
      <c r="Z50" s="12"/>
      <c r="AA50" s="11">
        <v>7546</v>
      </c>
      <c r="AB50" s="12"/>
      <c r="AC50" s="11">
        <f t="shared" si="30"/>
        <v>-7546</v>
      </c>
      <c r="AD50" s="12"/>
      <c r="AE50" s="13">
        <f t="shared" si="31"/>
        <v>0</v>
      </c>
      <c r="AF50" s="12"/>
      <c r="AG50" s="11">
        <v>0</v>
      </c>
      <c r="AH50" s="12"/>
      <c r="AI50" s="11">
        <v>7546</v>
      </c>
      <c r="AJ50" s="12"/>
      <c r="AK50" s="11">
        <f t="shared" si="32"/>
        <v>-7546</v>
      </c>
      <c r="AL50" s="12"/>
      <c r="AM50" s="13">
        <f t="shared" si="33"/>
        <v>0</v>
      </c>
      <c r="AN50" s="12"/>
      <c r="AO50" s="11">
        <f t="shared" si="34"/>
        <v>0</v>
      </c>
      <c r="AP50" s="12"/>
      <c r="AQ50" s="11">
        <f t="shared" si="35"/>
        <v>30183</v>
      </c>
      <c r="AR50" s="12"/>
      <c r="AS50" s="11">
        <f t="shared" si="36"/>
        <v>-30183</v>
      </c>
      <c r="AT50" s="12"/>
      <c r="AU50" s="13">
        <f t="shared" si="37"/>
        <v>0</v>
      </c>
    </row>
    <row r="51" spans="1:47" hidden="1" x14ac:dyDescent="0.3">
      <c r="A51" s="1"/>
      <c r="B51" s="1"/>
      <c r="C51" s="1"/>
      <c r="D51" s="1"/>
      <c r="E51" s="1"/>
      <c r="F51" s="1"/>
      <c r="G51" s="1"/>
      <c r="H51" s="1" t="s">
        <v>57</v>
      </c>
      <c r="I51" s="11">
        <v>0</v>
      </c>
      <c r="J51" s="12"/>
      <c r="K51" s="11">
        <v>0</v>
      </c>
      <c r="L51" s="12"/>
      <c r="M51" s="11">
        <f t="shared" si="26"/>
        <v>0</v>
      </c>
      <c r="N51" s="12"/>
      <c r="O51" s="13">
        <f t="shared" si="27"/>
        <v>0</v>
      </c>
      <c r="P51" s="12"/>
      <c r="Q51" s="11">
        <v>0</v>
      </c>
      <c r="R51" s="12"/>
      <c r="S51" s="11">
        <v>0</v>
      </c>
      <c r="T51" s="12"/>
      <c r="U51" s="11">
        <f t="shared" si="28"/>
        <v>0</v>
      </c>
      <c r="V51" s="12"/>
      <c r="W51" s="13">
        <f t="shared" si="29"/>
        <v>0</v>
      </c>
      <c r="X51" s="12"/>
      <c r="Y51" s="11">
        <v>0</v>
      </c>
      <c r="Z51" s="12"/>
      <c r="AA51" s="11">
        <v>0</v>
      </c>
      <c r="AB51" s="12"/>
      <c r="AC51" s="11">
        <f t="shared" si="30"/>
        <v>0</v>
      </c>
      <c r="AD51" s="12"/>
      <c r="AE51" s="13">
        <f t="shared" si="31"/>
        <v>0</v>
      </c>
      <c r="AF51" s="12"/>
      <c r="AG51" s="11">
        <v>0</v>
      </c>
      <c r="AH51" s="12"/>
      <c r="AI51" s="11">
        <v>0</v>
      </c>
      <c r="AJ51" s="12"/>
      <c r="AK51" s="11">
        <f t="shared" si="32"/>
        <v>0</v>
      </c>
      <c r="AL51" s="12"/>
      <c r="AM51" s="13">
        <f t="shared" si="33"/>
        <v>0</v>
      </c>
      <c r="AN51" s="12"/>
      <c r="AO51" s="11">
        <f t="shared" si="34"/>
        <v>0</v>
      </c>
      <c r="AP51" s="12"/>
      <c r="AQ51" s="11">
        <f t="shared" si="35"/>
        <v>0</v>
      </c>
      <c r="AR51" s="12"/>
      <c r="AS51" s="11">
        <f t="shared" si="36"/>
        <v>0</v>
      </c>
      <c r="AT51" s="12"/>
      <c r="AU51" s="13">
        <f t="shared" si="37"/>
        <v>0</v>
      </c>
    </row>
    <row r="52" spans="1:47" x14ac:dyDescent="0.3">
      <c r="A52" s="1"/>
      <c r="B52" s="1"/>
      <c r="C52" s="1"/>
      <c r="D52" s="1"/>
      <c r="E52" s="1"/>
      <c r="F52" s="1"/>
      <c r="G52" s="1"/>
      <c r="H52" s="1" t="s">
        <v>58</v>
      </c>
      <c r="I52" s="11">
        <v>4179.6499999999996</v>
      </c>
      <c r="J52" s="12"/>
      <c r="K52" s="11">
        <v>0</v>
      </c>
      <c r="L52" s="12"/>
      <c r="M52" s="11">
        <f t="shared" si="26"/>
        <v>4179.6499999999996</v>
      </c>
      <c r="N52" s="12"/>
      <c r="O52" s="13">
        <f t="shared" si="27"/>
        <v>1</v>
      </c>
      <c r="P52" s="12"/>
      <c r="Q52" s="11">
        <v>12303.75</v>
      </c>
      <c r="R52" s="12"/>
      <c r="S52" s="11">
        <v>0</v>
      </c>
      <c r="T52" s="12"/>
      <c r="U52" s="11">
        <f t="shared" si="28"/>
        <v>12303.75</v>
      </c>
      <c r="V52" s="12"/>
      <c r="W52" s="13">
        <f t="shared" si="29"/>
        <v>1</v>
      </c>
      <c r="X52" s="12"/>
      <c r="Y52" s="11">
        <v>20490.32</v>
      </c>
      <c r="Z52" s="12"/>
      <c r="AA52" s="11">
        <v>0</v>
      </c>
      <c r="AB52" s="12"/>
      <c r="AC52" s="11">
        <f t="shared" si="30"/>
        <v>20490.32</v>
      </c>
      <c r="AD52" s="12"/>
      <c r="AE52" s="13">
        <f t="shared" si="31"/>
        <v>1</v>
      </c>
      <c r="AF52" s="12"/>
      <c r="AG52" s="11">
        <v>14688.46</v>
      </c>
      <c r="AH52" s="12"/>
      <c r="AI52" s="11">
        <v>0</v>
      </c>
      <c r="AJ52" s="12"/>
      <c r="AK52" s="11">
        <f t="shared" si="32"/>
        <v>14688.46</v>
      </c>
      <c r="AL52" s="12"/>
      <c r="AM52" s="13">
        <f t="shared" si="33"/>
        <v>1</v>
      </c>
      <c r="AN52" s="12"/>
      <c r="AO52" s="11">
        <f t="shared" si="34"/>
        <v>51662.18</v>
      </c>
      <c r="AP52" s="12"/>
      <c r="AQ52" s="11">
        <f t="shared" si="35"/>
        <v>0</v>
      </c>
      <c r="AR52" s="12"/>
      <c r="AS52" s="11">
        <f t="shared" si="36"/>
        <v>51662.18</v>
      </c>
      <c r="AT52" s="12"/>
      <c r="AU52" s="13">
        <f t="shared" si="37"/>
        <v>1</v>
      </c>
    </row>
    <row r="53" spans="1:47" hidden="1" x14ac:dyDescent="0.3">
      <c r="A53" s="1"/>
      <c r="B53" s="1"/>
      <c r="C53" s="1"/>
      <c r="D53" s="1"/>
      <c r="E53" s="1"/>
      <c r="F53" s="1"/>
      <c r="G53" s="1"/>
      <c r="H53" s="1" t="s">
        <v>59</v>
      </c>
      <c r="I53" s="11">
        <v>0</v>
      </c>
      <c r="J53" s="12"/>
      <c r="K53" s="11">
        <v>0</v>
      </c>
      <c r="L53" s="12"/>
      <c r="M53" s="11">
        <f t="shared" si="26"/>
        <v>0</v>
      </c>
      <c r="N53" s="12"/>
      <c r="O53" s="13">
        <f t="shared" si="27"/>
        <v>0</v>
      </c>
      <c r="P53" s="12"/>
      <c r="Q53" s="11">
        <v>0</v>
      </c>
      <c r="R53" s="12"/>
      <c r="S53" s="11">
        <v>0</v>
      </c>
      <c r="T53" s="12"/>
      <c r="U53" s="11">
        <f t="shared" si="28"/>
        <v>0</v>
      </c>
      <c r="V53" s="12"/>
      <c r="W53" s="13">
        <f t="shared" si="29"/>
        <v>0</v>
      </c>
      <c r="X53" s="12"/>
      <c r="Y53" s="11">
        <v>0</v>
      </c>
      <c r="Z53" s="12"/>
      <c r="AA53" s="11">
        <v>0</v>
      </c>
      <c r="AB53" s="12"/>
      <c r="AC53" s="11">
        <f t="shared" si="30"/>
        <v>0</v>
      </c>
      <c r="AD53" s="12"/>
      <c r="AE53" s="13">
        <f t="shared" si="31"/>
        <v>0</v>
      </c>
      <c r="AF53" s="12"/>
      <c r="AG53" s="11">
        <v>0</v>
      </c>
      <c r="AH53" s="12"/>
      <c r="AI53" s="11">
        <v>0</v>
      </c>
      <c r="AJ53" s="12"/>
      <c r="AK53" s="11">
        <f t="shared" si="32"/>
        <v>0</v>
      </c>
      <c r="AL53" s="12"/>
      <c r="AM53" s="13">
        <f t="shared" si="33"/>
        <v>0</v>
      </c>
      <c r="AN53" s="12"/>
      <c r="AO53" s="11">
        <f t="shared" si="34"/>
        <v>0</v>
      </c>
      <c r="AP53" s="12"/>
      <c r="AQ53" s="11">
        <f t="shared" si="35"/>
        <v>0</v>
      </c>
      <c r="AR53" s="12"/>
      <c r="AS53" s="11">
        <f t="shared" si="36"/>
        <v>0</v>
      </c>
      <c r="AT53" s="12"/>
      <c r="AU53" s="13">
        <f t="shared" si="37"/>
        <v>0</v>
      </c>
    </row>
    <row r="54" spans="1:47" hidden="1" x14ac:dyDescent="0.3">
      <c r="A54" s="1"/>
      <c r="B54" s="1"/>
      <c r="C54" s="1"/>
      <c r="D54" s="1"/>
      <c r="E54" s="1"/>
      <c r="F54" s="1"/>
      <c r="G54" s="1"/>
      <c r="H54" s="1" t="s">
        <v>60</v>
      </c>
      <c r="I54" s="11">
        <v>0</v>
      </c>
      <c r="J54" s="12"/>
      <c r="K54" s="11">
        <v>0</v>
      </c>
      <c r="L54" s="12"/>
      <c r="M54" s="11">
        <f t="shared" si="26"/>
        <v>0</v>
      </c>
      <c r="N54" s="12"/>
      <c r="O54" s="13">
        <f t="shared" si="27"/>
        <v>0</v>
      </c>
      <c r="P54" s="12"/>
      <c r="Q54" s="11">
        <v>0</v>
      </c>
      <c r="R54" s="12"/>
      <c r="S54" s="11">
        <v>0</v>
      </c>
      <c r="T54" s="12"/>
      <c r="U54" s="11">
        <f t="shared" si="28"/>
        <v>0</v>
      </c>
      <c r="V54" s="12"/>
      <c r="W54" s="13">
        <f t="shared" si="29"/>
        <v>0</v>
      </c>
      <c r="X54" s="12"/>
      <c r="Y54" s="11">
        <v>0</v>
      </c>
      <c r="Z54" s="12"/>
      <c r="AA54" s="11">
        <v>0</v>
      </c>
      <c r="AB54" s="12"/>
      <c r="AC54" s="11">
        <f t="shared" si="30"/>
        <v>0</v>
      </c>
      <c r="AD54" s="12"/>
      <c r="AE54" s="13">
        <f t="shared" si="31"/>
        <v>0</v>
      </c>
      <c r="AF54" s="12"/>
      <c r="AG54" s="11">
        <v>0</v>
      </c>
      <c r="AH54" s="12"/>
      <c r="AI54" s="11">
        <v>0</v>
      </c>
      <c r="AJ54" s="12"/>
      <c r="AK54" s="11">
        <f t="shared" si="32"/>
        <v>0</v>
      </c>
      <c r="AL54" s="12"/>
      <c r="AM54" s="13">
        <f t="shared" si="33"/>
        <v>0</v>
      </c>
      <c r="AN54" s="12"/>
      <c r="AO54" s="11">
        <f t="shared" si="34"/>
        <v>0</v>
      </c>
      <c r="AP54" s="12"/>
      <c r="AQ54" s="11">
        <f t="shared" si="35"/>
        <v>0</v>
      </c>
      <c r="AR54" s="12"/>
      <c r="AS54" s="11">
        <f t="shared" si="36"/>
        <v>0</v>
      </c>
      <c r="AT54" s="12"/>
      <c r="AU54" s="13">
        <f t="shared" si="37"/>
        <v>0</v>
      </c>
    </row>
    <row r="55" spans="1:47" hidden="1" x14ac:dyDescent="0.3">
      <c r="A55" s="1"/>
      <c r="B55" s="1"/>
      <c r="C55" s="1"/>
      <c r="D55" s="1"/>
      <c r="E55" s="1"/>
      <c r="F55" s="1"/>
      <c r="G55" s="1"/>
      <c r="H55" s="1" t="s">
        <v>61</v>
      </c>
      <c r="I55" s="11">
        <v>0</v>
      </c>
      <c r="J55" s="12"/>
      <c r="K55" s="11">
        <v>0</v>
      </c>
      <c r="L55" s="12"/>
      <c r="M55" s="11">
        <f t="shared" si="26"/>
        <v>0</v>
      </c>
      <c r="N55" s="12"/>
      <c r="O55" s="13">
        <f t="shared" si="27"/>
        <v>0</v>
      </c>
      <c r="P55" s="12"/>
      <c r="Q55" s="11">
        <v>0</v>
      </c>
      <c r="R55" s="12"/>
      <c r="S55" s="11">
        <v>0</v>
      </c>
      <c r="T55" s="12"/>
      <c r="U55" s="11">
        <f t="shared" si="28"/>
        <v>0</v>
      </c>
      <c r="V55" s="12"/>
      <c r="W55" s="13">
        <f t="shared" si="29"/>
        <v>0</v>
      </c>
      <c r="X55" s="12"/>
      <c r="Y55" s="11">
        <v>0</v>
      </c>
      <c r="Z55" s="12"/>
      <c r="AA55" s="11">
        <v>0</v>
      </c>
      <c r="AB55" s="12"/>
      <c r="AC55" s="11">
        <f t="shared" si="30"/>
        <v>0</v>
      </c>
      <c r="AD55" s="12"/>
      <c r="AE55" s="13">
        <f t="shared" si="31"/>
        <v>0</v>
      </c>
      <c r="AF55" s="12"/>
      <c r="AG55" s="11">
        <v>0</v>
      </c>
      <c r="AH55" s="12"/>
      <c r="AI55" s="11">
        <v>0</v>
      </c>
      <c r="AJ55" s="12"/>
      <c r="AK55" s="11">
        <f t="shared" si="32"/>
        <v>0</v>
      </c>
      <c r="AL55" s="12"/>
      <c r="AM55" s="13">
        <f t="shared" si="33"/>
        <v>0</v>
      </c>
      <c r="AN55" s="12"/>
      <c r="AO55" s="11">
        <f t="shared" si="34"/>
        <v>0</v>
      </c>
      <c r="AP55" s="12"/>
      <c r="AQ55" s="11">
        <f t="shared" si="35"/>
        <v>0</v>
      </c>
      <c r="AR55" s="12"/>
      <c r="AS55" s="11">
        <f t="shared" si="36"/>
        <v>0</v>
      </c>
      <c r="AT55" s="12"/>
      <c r="AU55" s="13">
        <f t="shared" si="37"/>
        <v>0</v>
      </c>
    </row>
    <row r="56" spans="1:47" ht="19.5" thickBot="1" x14ac:dyDescent="0.35">
      <c r="A56" s="1"/>
      <c r="B56" s="1"/>
      <c r="C56" s="1"/>
      <c r="D56" s="1"/>
      <c r="E56" s="1"/>
      <c r="F56" s="1"/>
      <c r="G56" s="1"/>
      <c r="H56" s="1" t="s">
        <v>62</v>
      </c>
      <c r="I56" s="14">
        <v>0</v>
      </c>
      <c r="J56" s="12"/>
      <c r="K56" s="14">
        <v>0</v>
      </c>
      <c r="L56" s="12"/>
      <c r="M56" s="14">
        <f t="shared" si="26"/>
        <v>0</v>
      </c>
      <c r="N56" s="12"/>
      <c r="O56" s="15">
        <f t="shared" si="27"/>
        <v>0</v>
      </c>
      <c r="P56" s="12"/>
      <c r="Q56" s="14">
        <v>18037.22</v>
      </c>
      <c r="R56" s="12"/>
      <c r="S56" s="14">
        <v>0</v>
      </c>
      <c r="T56" s="12"/>
      <c r="U56" s="14">
        <f t="shared" si="28"/>
        <v>18037.22</v>
      </c>
      <c r="V56" s="12"/>
      <c r="W56" s="15">
        <f t="shared" si="29"/>
        <v>1</v>
      </c>
      <c r="X56" s="12"/>
      <c r="Y56" s="14">
        <v>10976.91</v>
      </c>
      <c r="Z56" s="12"/>
      <c r="AA56" s="14">
        <v>0</v>
      </c>
      <c r="AB56" s="12"/>
      <c r="AC56" s="14">
        <f t="shared" si="30"/>
        <v>10976.91</v>
      </c>
      <c r="AD56" s="12"/>
      <c r="AE56" s="15">
        <f t="shared" si="31"/>
        <v>1</v>
      </c>
      <c r="AF56" s="12"/>
      <c r="AG56" s="14">
        <v>0</v>
      </c>
      <c r="AH56" s="12"/>
      <c r="AI56" s="14">
        <v>0</v>
      </c>
      <c r="AJ56" s="12"/>
      <c r="AK56" s="14">
        <f t="shared" si="32"/>
        <v>0</v>
      </c>
      <c r="AL56" s="12"/>
      <c r="AM56" s="15">
        <f t="shared" si="33"/>
        <v>0</v>
      </c>
      <c r="AN56" s="12"/>
      <c r="AO56" s="14">
        <f t="shared" si="34"/>
        <v>29014.13</v>
      </c>
      <c r="AP56" s="12"/>
      <c r="AQ56" s="14">
        <f t="shared" si="35"/>
        <v>0</v>
      </c>
      <c r="AR56" s="12"/>
      <c r="AS56" s="14">
        <f t="shared" si="36"/>
        <v>29014.13</v>
      </c>
      <c r="AT56" s="12"/>
      <c r="AU56" s="15">
        <f t="shared" si="37"/>
        <v>1</v>
      </c>
    </row>
    <row r="57" spans="1:47" x14ac:dyDescent="0.3">
      <c r="A57" s="1"/>
      <c r="B57" s="1"/>
      <c r="C57" s="1"/>
      <c r="D57" s="1"/>
      <c r="E57" s="1"/>
      <c r="F57" s="1"/>
      <c r="G57" s="1" t="s">
        <v>63</v>
      </c>
      <c r="H57" s="1"/>
      <c r="I57" s="11">
        <f>ROUND(SUM(I44:I56),5)</f>
        <v>4179.6499999999996</v>
      </c>
      <c r="J57" s="12"/>
      <c r="K57" s="11">
        <f>ROUND(SUM(K44:K56),5)</f>
        <v>60190.75</v>
      </c>
      <c r="L57" s="12"/>
      <c r="M57" s="11">
        <f t="shared" si="26"/>
        <v>-56011.1</v>
      </c>
      <c r="N57" s="12"/>
      <c r="O57" s="13">
        <f t="shared" si="27"/>
        <v>6.9440000000000002E-2</v>
      </c>
      <c r="P57" s="12"/>
      <c r="Q57" s="11">
        <f>ROUND(SUM(Q44:Q56),5)</f>
        <v>58232.61</v>
      </c>
      <c r="R57" s="12"/>
      <c r="S57" s="11">
        <f>ROUND(SUM(S44:S56),5)</f>
        <v>60192.75</v>
      </c>
      <c r="T57" s="12"/>
      <c r="U57" s="11">
        <f t="shared" si="28"/>
        <v>-1960.14</v>
      </c>
      <c r="V57" s="12"/>
      <c r="W57" s="13">
        <f t="shared" si="29"/>
        <v>0.96743999999999997</v>
      </c>
      <c r="X57" s="12"/>
      <c r="Y57" s="11">
        <f>ROUND(SUM(Y44:Y56),5)</f>
        <v>45504.51</v>
      </c>
      <c r="Z57" s="12"/>
      <c r="AA57" s="11">
        <f>ROUND(SUM(AA44:AA56),5)</f>
        <v>60192.75</v>
      </c>
      <c r="AB57" s="12"/>
      <c r="AC57" s="11">
        <f t="shared" si="30"/>
        <v>-14688.24</v>
      </c>
      <c r="AD57" s="12"/>
      <c r="AE57" s="13">
        <f t="shared" si="31"/>
        <v>0.75597999999999999</v>
      </c>
      <c r="AF57" s="12"/>
      <c r="AG57" s="11">
        <f>ROUND(SUM(AG44:AG56),5)</f>
        <v>14688.46</v>
      </c>
      <c r="AH57" s="12"/>
      <c r="AI57" s="11">
        <f>ROUND(SUM(AI44:AI56),5)</f>
        <v>60193.75</v>
      </c>
      <c r="AJ57" s="12"/>
      <c r="AK57" s="11">
        <f t="shared" si="32"/>
        <v>-45505.29</v>
      </c>
      <c r="AL57" s="12"/>
      <c r="AM57" s="13">
        <f t="shared" si="33"/>
        <v>0.24401999999999999</v>
      </c>
      <c r="AN57" s="12"/>
      <c r="AO57" s="11">
        <f t="shared" si="34"/>
        <v>122605.23</v>
      </c>
      <c r="AP57" s="12"/>
      <c r="AQ57" s="11">
        <f t="shared" si="35"/>
        <v>240770</v>
      </c>
      <c r="AR57" s="12"/>
      <c r="AS57" s="11">
        <f t="shared" si="36"/>
        <v>-118164.77</v>
      </c>
      <c r="AT57" s="12"/>
      <c r="AU57" s="13">
        <f t="shared" si="37"/>
        <v>0.50922000000000001</v>
      </c>
    </row>
    <row r="58" spans="1:47" x14ac:dyDescent="0.3">
      <c r="A58" s="1"/>
      <c r="B58" s="1"/>
      <c r="C58" s="1"/>
      <c r="D58" s="1"/>
      <c r="E58" s="1"/>
      <c r="F58" s="1"/>
      <c r="G58" s="1" t="s">
        <v>64</v>
      </c>
      <c r="H58" s="1"/>
      <c r="I58" s="11"/>
      <c r="J58" s="12"/>
      <c r="K58" s="11"/>
      <c r="L58" s="12"/>
      <c r="M58" s="11"/>
      <c r="N58" s="12"/>
      <c r="O58" s="13"/>
      <c r="P58" s="12"/>
      <c r="Q58" s="11"/>
      <c r="R58" s="12"/>
      <c r="S58" s="11"/>
      <c r="T58" s="12"/>
      <c r="U58" s="11"/>
      <c r="V58" s="12"/>
      <c r="W58" s="13"/>
      <c r="X58" s="12"/>
      <c r="Y58" s="11"/>
      <c r="Z58" s="12"/>
      <c r="AA58" s="11"/>
      <c r="AB58" s="12"/>
      <c r="AC58" s="11"/>
      <c r="AD58" s="12"/>
      <c r="AE58" s="13"/>
      <c r="AF58" s="12"/>
      <c r="AG58" s="11"/>
      <c r="AH58" s="12"/>
      <c r="AI58" s="11"/>
      <c r="AJ58" s="12"/>
      <c r="AK58" s="11"/>
      <c r="AL58" s="12"/>
      <c r="AM58" s="13"/>
      <c r="AN58" s="12"/>
      <c r="AO58" s="11"/>
      <c r="AP58" s="12"/>
      <c r="AQ58" s="11"/>
      <c r="AR58" s="12"/>
      <c r="AS58" s="11"/>
      <c r="AT58" s="12"/>
      <c r="AU58" s="13"/>
    </row>
    <row r="59" spans="1:47" x14ac:dyDescent="0.3">
      <c r="A59" s="1"/>
      <c r="B59" s="1"/>
      <c r="C59" s="1"/>
      <c r="D59" s="1"/>
      <c r="E59" s="1"/>
      <c r="F59" s="1"/>
      <c r="G59" s="1"/>
      <c r="H59" s="1" t="s">
        <v>65</v>
      </c>
      <c r="I59" s="11">
        <v>0</v>
      </c>
      <c r="J59" s="12"/>
      <c r="K59" s="11"/>
      <c r="L59" s="12"/>
      <c r="M59" s="11"/>
      <c r="N59" s="12"/>
      <c r="O59" s="13"/>
      <c r="P59" s="12"/>
      <c r="Q59" s="11">
        <v>10000</v>
      </c>
      <c r="R59" s="12"/>
      <c r="S59" s="11"/>
      <c r="T59" s="12"/>
      <c r="U59" s="11"/>
      <c r="V59" s="12"/>
      <c r="W59" s="13"/>
      <c r="X59" s="12"/>
      <c r="Y59" s="11">
        <v>0</v>
      </c>
      <c r="Z59" s="12"/>
      <c r="AA59" s="11"/>
      <c r="AB59" s="12"/>
      <c r="AC59" s="11"/>
      <c r="AD59" s="12"/>
      <c r="AE59" s="13"/>
      <c r="AF59" s="12"/>
      <c r="AG59" s="11">
        <v>0</v>
      </c>
      <c r="AH59" s="12"/>
      <c r="AI59" s="11"/>
      <c r="AJ59" s="12"/>
      <c r="AK59" s="11"/>
      <c r="AL59" s="12"/>
      <c r="AM59" s="13"/>
      <c r="AN59" s="12"/>
      <c r="AO59" s="11">
        <f t="shared" ref="AO59:AO68" si="38">ROUND(I59+Q59+Y59+AG59,5)</f>
        <v>10000</v>
      </c>
      <c r="AP59" s="12"/>
      <c r="AQ59" s="11"/>
      <c r="AR59" s="12"/>
      <c r="AS59" s="11"/>
      <c r="AT59" s="12"/>
      <c r="AU59" s="13"/>
    </row>
    <row r="60" spans="1:47" x14ac:dyDescent="0.3">
      <c r="A60" s="1"/>
      <c r="B60" s="1"/>
      <c r="C60" s="1"/>
      <c r="D60" s="1"/>
      <c r="E60" s="1"/>
      <c r="F60" s="1"/>
      <c r="G60" s="1"/>
      <c r="H60" s="1" t="s">
        <v>66</v>
      </c>
      <c r="I60" s="11">
        <v>2828.76</v>
      </c>
      <c r="J60" s="12"/>
      <c r="K60" s="11">
        <v>2500</v>
      </c>
      <c r="L60" s="12"/>
      <c r="M60" s="11">
        <f t="shared" ref="M60:M68" si="39">ROUND((I60-K60),5)</f>
        <v>328.76</v>
      </c>
      <c r="N60" s="12"/>
      <c r="O60" s="13">
        <f t="shared" ref="O60:O68" si="40">ROUND(IF(K60=0, IF(I60=0, 0, 1), I60/K60),5)</f>
        <v>1.1315</v>
      </c>
      <c r="P60" s="12"/>
      <c r="Q60" s="11">
        <v>2709.57</v>
      </c>
      <c r="R60" s="12"/>
      <c r="S60" s="11">
        <v>2500</v>
      </c>
      <c r="T60" s="12"/>
      <c r="U60" s="11">
        <f t="shared" ref="U60:U68" si="41">ROUND((Q60-S60),5)</f>
        <v>209.57</v>
      </c>
      <c r="V60" s="12"/>
      <c r="W60" s="13">
        <f t="shared" ref="W60:W68" si="42">ROUND(IF(S60=0, IF(Q60=0, 0, 1), Q60/S60),5)</f>
        <v>1.0838300000000001</v>
      </c>
      <c r="X60" s="12"/>
      <c r="Y60" s="11">
        <v>2261.4</v>
      </c>
      <c r="Z60" s="12"/>
      <c r="AA60" s="11">
        <v>2500</v>
      </c>
      <c r="AB60" s="12"/>
      <c r="AC60" s="11">
        <f t="shared" ref="AC60:AC68" si="43">ROUND((Y60-AA60),5)</f>
        <v>-238.6</v>
      </c>
      <c r="AD60" s="12"/>
      <c r="AE60" s="13">
        <f t="shared" ref="AE60:AE68" si="44">ROUND(IF(AA60=0, IF(Y60=0, 0, 1), Y60/AA60),5)</f>
        <v>0.90456000000000003</v>
      </c>
      <c r="AF60" s="12"/>
      <c r="AG60" s="11">
        <v>651.09</v>
      </c>
      <c r="AH60" s="12"/>
      <c r="AI60" s="11">
        <v>2500</v>
      </c>
      <c r="AJ60" s="12"/>
      <c r="AK60" s="11">
        <f t="shared" ref="AK60:AK68" si="45">ROUND((AG60-AI60),5)</f>
        <v>-1848.91</v>
      </c>
      <c r="AL60" s="12"/>
      <c r="AM60" s="13">
        <f t="shared" ref="AM60:AM68" si="46">ROUND(IF(AI60=0, IF(AG60=0, 0, 1), AG60/AI60),5)</f>
        <v>0.26044</v>
      </c>
      <c r="AN60" s="12"/>
      <c r="AO60" s="11">
        <f t="shared" si="38"/>
        <v>8450.82</v>
      </c>
      <c r="AP60" s="12"/>
      <c r="AQ60" s="11">
        <f t="shared" ref="AQ60:AQ68" si="47">ROUND(K60+S60+AA60+AI60,5)</f>
        <v>10000</v>
      </c>
      <c r="AR60" s="12"/>
      <c r="AS60" s="11">
        <f t="shared" ref="AS60:AS68" si="48">ROUND((AO60-AQ60),5)</f>
        <v>-1549.18</v>
      </c>
      <c r="AT60" s="12"/>
      <c r="AU60" s="13">
        <f t="shared" ref="AU60:AU68" si="49">ROUND(IF(AQ60=0, IF(AO60=0, 0, 1), AO60/AQ60),5)</f>
        <v>0.84508000000000005</v>
      </c>
    </row>
    <row r="61" spans="1:47" x14ac:dyDescent="0.3">
      <c r="A61" s="1"/>
      <c r="B61" s="1"/>
      <c r="C61" s="1"/>
      <c r="D61" s="1"/>
      <c r="E61" s="1"/>
      <c r="F61" s="1"/>
      <c r="G61" s="1"/>
      <c r="H61" s="1" t="s">
        <v>67</v>
      </c>
      <c r="I61" s="11">
        <v>744.89</v>
      </c>
      <c r="J61" s="12"/>
      <c r="K61" s="11">
        <v>1041</v>
      </c>
      <c r="L61" s="12"/>
      <c r="M61" s="11">
        <f t="shared" si="39"/>
        <v>-296.11</v>
      </c>
      <c r="N61" s="12"/>
      <c r="O61" s="13">
        <f t="shared" si="40"/>
        <v>0.71555000000000002</v>
      </c>
      <c r="P61" s="12"/>
      <c r="Q61" s="11">
        <v>2988.1</v>
      </c>
      <c r="R61" s="12"/>
      <c r="S61" s="11">
        <v>1041</v>
      </c>
      <c r="T61" s="12"/>
      <c r="U61" s="11">
        <f t="shared" si="41"/>
        <v>1947.1</v>
      </c>
      <c r="V61" s="12"/>
      <c r="W61" s="13">
        <f t="shared" si="42"/>
        <v>2.8704100000000001</v>
      </c>
      <c r="X61" s="12"/>
      <c r="Y61" s="11">
        <v>1972.62</v>
      </c>
      <c r="Z61" s="12"/>
      <c r="AA61" s="11">
        <v>1041</v>
      </c>
      <c r="AB61" s="12"/>
      <c r="AC61" s="11">
        <f t="shared" si="43"/>
        <v>931.62</v>
      </c>
      <c r="AD61" s="12"/>
      <c r="AE61" s="13">
        <f t="shared" si="44"/>
        <v>1.89493</v>
      </c>
      <c r="AF61" s="12"/>
      <c r="AG61" s="11">
        <v>0</v>
      </c>
      <c r="AH61" s="12"/>
      <c r="AI61" s="11">
        <v>1041</v>
      </c>
      <c r="AJ61" s="12"/>
      <c r="AK61" s="11">
        <f t="shared" si="45"/>
        <v>-1041</v>
      </c>
      <c r="AL61" s="12"/>
      <c r="AM61" s="13">
        <f t="shared" si="46"/>
        <v>0</v>
      </c>
      <c r="AN61" s="12"/>
      <c r="AO61" s="11">
        <f t="shared" si="38"/>
        <v>5705.61</v>
      </c>
      <c r="AP61" s="12"/>
      <c r="AQ61" s="11">
        <f t="shared" si="47"/>
        <v>4164</v>
      </c>
      <c r="AR61" s="12"/>
      <c r="AS61" s="11">
        <f t="shared" si="48"/>
        <v>1541.61</v>
      </c>
      <c r="AT61" s="12"/>
      <c r="AU61" s="13">
        <f t="shared" si="49"/>
        <v>1.37022</v>
      </c>
    </row>
    <row r="62" spans="1:47" x14ac:dyDescent="0.3">
      <c r="A62" s="1"/>
      <c r="B62" s="1"/>
      <c r="C62" s="1"/>
      <c r="D62" s="1"/>
      <c r="E62" s="1"/>
      <c r="F62" s="1"/>
      <c r="G62" s="1"/>
      <c r="H62" s="1" t="s">
        <v>68</v>
      </c>
      <c r="I62" s="11">
        <v>372.23</v>
      </c>
      <c r="J62" s="12"/>
      <c r="K62" s="11">
        <v>16666</v>
      </c>
      <c r="L62" s="12"/>
      <c r="M62" s="11">
        <f t="shared" si="39"/>
        <v>-16293.77</v>
      </c>
      <c r="N62" s="12"/>
      <c r="O62" s="13">
        <f t="shared" si="40"/>
        <v>2.2329999999999999E-2</v>
      </c>
      <c r="P62" s="12"/>
      <c r="Q62" s="11">
        <v>3140.66</v>
      </c>
      <c r="R62" s="12"/>
      <c r="S62" s="11">
        <v>16666</v>
      </c>
      <c r="T62" s="12"/>
      <c r="U62" s="11">
        <f t="shared" si="41"/>
        <v>-13525.34</v>
      </c>
      <c r="V62" s="12"/>
      <c r="W62" s="13">
        <f t="shared" si="42"/>
        <v>0.18845000000000001</v>
      </c>
      <c r="X62" s="12"/>
      <c r="Y62" s="11">
        <v>2636.69</v>
      </c>
      <c r="Z62" s="12"/>
      <c r="AA62" s="11">
        <v>16666</v>
      </c>
      <c r="AB62" s="12"/>
      <c r="AC62" s="11">
        <f t="shared" si="43"/>
        <v>-14029.31</v>
      </c>
      <c r="AD62" s="12"/>
      <c r="AE62" s="13">
        <f t="shared" si="44"/>
        <v>0.15820999999999999</v>
      </c>
      <c r="AF62" s="12"/>
      <c r="AG62" s="11">
        <v>4096.93</v>
      </c>
      <c r="AH62" s="12"/>
      <c r="AI62" s="11">
        <v>16666</v>
      </c>
      <c r="AJ62" s="12"/>
      <c r="AK62" s="11">
        <f t="shared" si="45"/>
        <v>-12569.07</v>
      </c>
      <c r="AL62" s="12"/>
      <c r="AM62" s="13">
        <f t="shared" si="46"/>
        <v>0.24582999999999999</v>
      </c>
      <c r="AN62" s="12"/>
      <c r="AO62" s="11">
        <f t="shared" si="38"/>
        <v>10246.51</v>
      </c>
      <c r="AP62" s="12"/>
      <c r="AQ62" s="11">
        <f t="shared" si="47"/>
        <v>66664</v>
      </c>
      <c r="AR62" s="12"/>
      <c r="AS62" s="11">
        <f t="shared" si="48"/>
        <v>-56417.49</v>
      </c>
      <c r="AT62" s="12"/>
      <c r="AU62" s="13">
        <f t="shared" si="49"/>
        <v>0.1537</v>
      </c>
    </row>
    <row r="63" spans="1:47" x14ac:dyDescent="0.3">
      <c r="A63" s="1"/>
      <c r="B63" s="1"/>
      <c r="C63" s="1"/>
      <c r="D63" s="1"/>
      <c r="E63" s="1"/>
      <c r="F63" s="1"/>
      <c r="G63" s="1"/>
      <c r="H63" s="1" t="s">
        <v>69</v>
      </c>
      <c r="I63" s="11">
        <v>0</v>
      </c>
      <c r="J63" s="12"/>
      <c r="K63" s="11">
        <v>382</v>
      </c>
      <c r="L63" s="12"/>
      <c r="M63" s="11">
        <f t="shared" si="39"/>
        <v>-382</v>
      </c>
      <c r="N63" s="12"/>
      <c r="O63" s="13">
        <f t="shared" si="40"/>
        <v>0</v>
      </c>
      <c r="P63" s="12"/>
      <c r="Q63" s="11">
        <v>4584</v>
      </c>
      <c r="R63" s="12"/>
      <c r="S63" s="11">
        <v>382</v>
      </c>
      <c r="T63" s="12"/>
      <c r="U63" s="11">
        <f t="shared" si="41"/>
        <v>4202</v>
      </c>
      <c r="V63" s="12"/>
      <c r="W63" s="13">
        <f t="shared" si="42"/>
        <v>12</v>
      </c>
      <c r="X63" s="12"/>
      <c r="Y63" s="11">
        <v>0</v>
      </c>
      <c r="Z63" s="12"/>
      <c r="AA63" s="11">
        <v>382</v>
      </c>
      <c r="AB63" s="12"/>
      <c r="AC63" s="11">
        <f t="shared" si="43"/>
        <v>-382</v>
      </c>
      <c r="AD63" s="12"/>
      <c r="AE63" s="13">
        <f t="shared" si="44"/>
        <v>0</v>
      </c>
      <c r="AF63" s="12"/>
      <c r="AG63" s="11">
        <v>0</v>
      </c>
      <c r="AH63" s="12"/>
      <c r="AI63" s="11">
        <v>382</v>
      </c>
      <c r="AJ63" s="12"/>
      <c r="AK63" s="11">
        <f t="shared" si="45"/>
        <v>-382</v>
      </c>
      <c r="AL63" s="12"/>
      <c r="AM63" s="13">
        <f t="shared" si="46"/>
        <v>0</v>
      </c>
      <c r="AN63" s="12"/>
      <c r="AO63" s="11">
        <f t="shared" si="38"/>
        <v>4584</v>
      </c>
      <c r="AP63" s="12"/>
      <c r="AQ63" s="11">
        <f t="shared" si="47"/>
        <v>1528</v>
      </c>
      <c r="AR63" s="12"/>
      <c r="AS63" s="11">
        <f t="shared" si="48"/>
        <v>3056</v>
      </c>
      <c r="AT63" s="12"/>
      <c r="AU63" s="13">
        <f t="shared" si="49"/>
        <v>3</v>
      </c>
    </row>
    <row r="64" spans="1:47" hidden="1" x14ac:dyDescent="0.3">
      <c r="A64" s="1"/>
      <c r="B64" s="1"/>
      <c r="C64" s="1"/>
      <c r="D64" s="1"/>
      <c r="E64" s="1"/>
      <c r="F64" s="1"/>
      <c r="G64" s="1"/>
      <c r="H64" s="1" t="s">
        <v>70</v>
      </c>
      <c r="I64" s="11">
        <v>0</v>
      </c>
      <c r="J64" s="12"/>
      <c r="K64" s="11">
        <v>0</v>
      </c>
      <c r="L64" s="12"/>
      <c r="M64" s="11">
        <f t="shared" si="39"/>
        <v>0</v>
      </c>
      <c r="N64" s="12"/>
      <c r="O64" s="13">
        <f t="shared" si="40"/>
        <v>0</v>
      </c>
      <c r="P64" s="12"/>
      <c r="Q64" s="11">
        <v>0</v>
      </c>
      <c r="R64" s="12"/>
      <c r="S64" s="11">
        <v>0</v>
      </c>
      <c r="T64" s="12"/>
      <c r="U64" s="11">
        <f t="shared" si="41"/>
        <v>0</v>
      </c>
      <c r="V64" s="12"/>
      <c r="W64" s="13">
        <f t="shared" si="42"/>
        <v>0</v>
      </c>
      <c r="X64" s="12"/>
      <c r="Y64" s="11">
        <v>0</v>
      </c>
      <c r="Z64" s="12"/>
      <c r="AA64" s="11">
        <v>0</v>
      </c>
      <c r="AB64" s="12"/>
      <c r="AC64" s="11">
        <f t="shared" si="43"/>
        <v>0</v>
      </c>
      <c r="AD64" s="12"/>
      <c r="AE64" s="13">
        <f t="shared" si="44"/>
        <v>0</v>
      </c>
      <c r="AF64" s="12"/>
      <c r="AG64" s="11">
        <v>0</v>
      </c>
      <c r="AH64" s="12"/>
      <c r="AI64" s="11">
        <v>0</v>
      </c>
      <c r="AJ64" s="12"/>
      <c r="AK64" s="11">
        <f t="shared" si="45"/>
        <v>0</v>
      </c>
      <c r="AL64" s="12"/>
      <c r="AM64" s="13">
        <f t="shared" si="46"/>
        <v>0</v>
      </c>
      <c r="AN64" s="12"/>
      <c r="AO64" s="11">
        <f t="shared" si="38"/>
        <v>0</v>
      </c>
      <c r="AP64" s="12"/>
      <c r="AQ64" s="11">
        <f t="shared" si="47"/>
        <v>0</v>
      </c>
      <c r="AR64" s="12"/>
      <c r="AS64" s="11">
        <f t="shared" si="48"/>
        <v>0</v>
      </c>
      <c r="AT64" s="12"/>
      <c r="AU64" s="13">
        <f t="shared" si="49"/>
        <v>0</v>
      </c>
    </row>
    <row r="65" spans="1:47" x14ac:dyDescent="0.3">
      <c r="A65" s="1"/>
      <c r="B65" s="1"/>
      <c r="C65" s="1"/>
      <c r="D65" s="1"/>
      <c r="E65" s="1"/>
      <c r="F65" s="1"/>
      <c r="G65" s="1"/>
      <c r="H65" s="1" t="s">
        <v>71</v>
      </c>
      <c r="I65" s="11">
        <v>0</v>
      </c>
      <c r="J65" s="12"/>
      <c r="K65" s="11">
        <v>1000</v>
      </c>
      <c r="L65" s="12"/>
      <c r="M65" s="11">
        <f t="shared" si="39"/>
        <v>-1000</v>
      </c>
      <c r="N65" s="12"/>
      <c r="O65" s="13">
        <f t="shared" si="40"/>
        <v>0</v>
      </c>
      <c r="P65" s="12"/>
      <c r="Q65" s="11">
        <v>360.12</v>
      </c>
      <c r="R65" s="12"/>
      <c r="S65" s="11">
        <v>1000</v>
      </c>
      <c r="T65" s="12"/>
      <c r="U65" s="11">
        <f t="shared" si="41"/>
        <v>-639.88</v>
      </c>
      <c r="V65" s="12"/>
      <c r="W65" s="13">
        <f t="shared" si="42"/>
        <v>0.36012</v>
      </c>
      <c r="X65" s="12"/>
      <c r="Y65" s="11">
        <v>649.98</v>
      </c>
      <c r="Z65" s="12"/>
      <c r="AA65" s="11">
        <v>1000</v>
      </c>
      <c r="AB65" s="12"/>
      <c r="AC65" s="11">
        <f t="shared" si="43"/>
        <v>-350.02</v>
      </c>
      <c r="AD65" s="12"/>
      <c r="AE65" s="13">
        <f t="shared" si="44"/>
        <v>0.64998</v>
      </c>
      <c r="AF65" s="12"/>
      <c r="AG65" s="11">
        <v>0</v>
      </c>
      <c r="AH65" s="12"/>
      <c r="AI65" s="11">
        <v>1000</v>
      </c>
      <c r="AJ65" s="12"/>
      <c r="AK65" s="11">
        <f t="shared" si="45"/>
        <v>-1000</v>
      </c>
      <c r="AL65" s="12"/>
      <c r="AM65" s="13">
        <f t="shared" si="46"/>
        <v>0</v>
      </c>
      <c r="AN65" s="12"/>
      <c r="AO65" s="11">
        <f t="shared" si="38"/>
        <v>1010.1</v>
      </c>
      <c r="AP65" s="12"/>
      <c r="AQ65" s="11">
        <f t="shared" si="47"/>
        <v>4000</v>
      </c>
      <c r="AR65" s="12"/>
      <c r="AS65" s="11">
        <f t="shared" si="48"/>
        <v>-2989.9</v>
      </c>
      <c r="AT65" s="12"/>
      <c r="AU65" s="13">
        <f t="shared" si="49"/>
        <v>0.25252999999999998</v>
      </c>
    </row>
    <row r="66" spans="1:47" ht="19.5" thickBot="1" x14ac:dyDescent="0.35">
      <c r="A66" s="1"/>
      <c r="B66" s="1"/>
      <c r="C66" s="1"/>
      <c r="D66" s="1"/>
      <c r="E66" s="1"/>
      <c r="F66" s="1"/>
      <c r="G66" s="1"/>
      <c r="H66" s="1" t="s">
        <v>72</v>
      </c>
      <c r="I66" s="11">
        <v>63445.8</v>
      </c>
      <c r="J66" s="12"/>
      <c r="K66" s="11">
        <v>59697</v>
      </c>
      <c r="L66" s="12"/>
      <c r="M66" s="11">
        <f t="shared" si="39"/>
        <v>3748.8</v>
      </c>
      <c r="N66" s="12"/>
      <c r="O66" s="13">
        <f t="shared" si="40"/>
        <v>1.0628</v>
      </c>
      <c r="P66" s="12"/>
      <c r="Q66" s="11">
        <v>66339.17</v>
      </c>
      <c r="R66" s="12"/>
      <c r="S66" s="11">
        <v>59697</v>
      </c>
      <c r="T66" s="12"/>
      <c r="U66" s="11">
        <f t="shared" si="41"/>
        <v>6642.17</v>
      </c>
      <c r="V66" s="12"/>
      <c r="W66" s="13">
        <f t="shared" si="42"/>
        <v>1.1112599999999999</v>
      </c>
      <c r="X66" s="12"/>
      <c r="Y66" s="11">
        <v>55203.59</v>
      </c>
      <c r="Z66" s="12"/>
      <c r="AA66" s="11">
        <v>59697</v>
      </c>
      <c r="AB66" s="12"/>
      <c r="AC66" s="11">
        <f t="shared" si="43"/>
        <v>-4493.41</v>
      </c>
      <c r="AD66" s="12"/>
      <c r="AE66" s="13">
        <f t="shared" si="44"/>
        <v>0.92473000000000005</v>
      </c>
      <c r="AF66" s="12"/>
      <c r="AG66" s="11">
        <v>51793.64</v>
      </c>
      <c r="AH66" s="12"/>
      <c r="AI66" s="11">
        <v>59697</v>
      </c>
      <c r="AJ66" s="12"/>
      <c r="AK66" s="11">
        <f t="shared" si="45"/>
        <v>-7903.36</v>
      </c>
      <c r="AL66" s="12"/>
      <c r="AM66" s="13">
        <f t="shared" si="46"/>
        <v>0.86760999999999999</v>
      </c>
      <c r="AN66" s="12"/>
      <c r="AO66" s="11">
        <f t="shared" si="38"/>
        <v>236782.2</v>
      </c>
      <c r="AP66" s="12"/>
      <c r="AQ66" s="11">
        <f t="shared" si="47"/>
        <v>238788</v>
      </c>
      <c r="AR66" s="12"/>
      <c r="AS66" s="11">
        <f t="shared" si="48"/>
        <v>-2005.8</v>
      </c>
      <c r="AT66" s="12"/>
      <c r="AU66" s="13">
        <f t="shared" si="49"/>
        <v>0.99160000000000004</v>
      </c>
    </row>
    <row r="67" spans="1:47" ht="19.5" thickBot="1" x14ac:dyDescent="0.35">
      <c r="A67" s="1"/>
      <c r="B67" s="1"/>
      <c r="C67" s="1"/>
      <c r="D67" s="1"/>
      <c r="E67" s="1"/>
      <c r="F67" s="1"/>
      <c r="G67" s="1" t="s">
        <v>73</v>
      </c>
      <c r="H67" s="1"/>
      <c r="I67" s="16">
        <f>ROUND(SUM(I58:I66),5)</f>
        <v>67391.679999999993</v>
      </c>
      <c r="J67" s="12"/>
      <c r="K67" s="16">
        <f>ROUND(SUM(K58:K66),5)</f>
        <v>81286</v>
      </c>
      <c r="L67" s="12"/>
      <c r="M67" s="16">
        <f t="shared" si="39"/>
        <v>-13894.32</v>
      </c>
      <c r="N67" s="12"/>
      <c r="O67" s="17">
        <f t="shared" si="40"/>
        <v>0.82906999999999997</v>
      </c>
      <c r="P67" s="12"/>
      <c r="Q67" s="16">
        <f>ROUND(SUM(Q58:Q66),5)</f>
        <v>90121.62</v>
      </c>
      <c r="R67" s="12"/>
      <c r="S67" s="16">
        <f>ROUND(SUM(S58:S66),5)</f>
        <v>81286</v>
      </c>
      <c r="T67" s="12"/>
      <c r="U67" s="16">
        <f t="shared" si="41"/>
        <v>8835.6200000000008</v>
      </c>
      <c r="V67" s="12"/>
      <c r="W67" s="17">
        <f t="shared" si="42"/>
        <v>1.1087</v>
      </c>
      <c r="X67" s="12"/>
      <c r="Y67" s="16">
        <f>ROUND(SUM(Y58:Y66),5)</f>
        <v>62724.28</v>
      </c>
      <c r="Z67" s="12"/>
      <c r="AA67" s="16">
        <f>ROUND(SUM(AA58:AA66),5)</f>
        <v>81286</v>
      </c>
      <c r="AB67" s="12"/>
      <c r="AC67" s="16">
        <f t="shared" si="43"/>
        <v>-18561.72</v>
      </c>
      <c r="AD67" s="12"/>
      <c r="AE67" s="17">
        <f t="shared" si="44"/>
        <v>0.77164999999999995</v>
      </c>
      <c r="AF67" s="12"/>
      <c r="AG67" s="16">
        <f>ROUND(SUM(AG58:AG66),5)</f>
        <v>56541.66</v>
      </c>
      <c r="AH67" s="12"/>
      <c r="AI67" s="16">
        <f>ROUND(SUM(AI58:AI66),5)</f>
        <v>81286</v>
      </c>
      <c r="AJ67" s="12"/>
      <c r="AK67" s="16">
        <f t="shared" si="45"/>
        <v>-24744.34</v>
      </c>
      <c r="AL67" s="12"/>
      <c r="AM67" s="17">
        <f t="shared" si="46"/>
        <v>0.69559000000000004</v>
      </c>
      <c r="AN67" s="12"/>
      <c r="AO67" s="16">
        <f t="shared" si="38"/>
        <v>276779.24</v>
      </c>
      <c r="AP67" s="12"/>
      <c r="AQ67" s="16">
        <f t="shared" si="47"/>
        <v>325144</v>
      </c>
      <c r="AR67" s="12"/>
      <c r="AS67" s="16">
        <f t="shared" si="48"/>
        <v>-48364.76</v>
      </c>
      <c r="AT67" s="12"/>
      <c r="AU67" s="17">
        <f t="shared" si="49"/>
        <v>0.85124999999999995</v>
      </c>
    </row>
    <row r="68" spans="1:47" x14ac:dyDescent="0.3">
      <c r="A68" s="1"/>
      <c r="B68" s="1"/>
      <c r="C68" s="1"/>
      <c r="D68" s="1"/>
      <c r="E68" s="1"/>
      <c r="F68" s="1" t="s">
        <v>74</v>
      </c>
      <c r="G68" s="1"/>
      <c r="H68" s="1"/>
      <c r="I68" s="11">
        <f>ROUND(I8+I15+SUM(I22:I23)+I30+SUM(I37:I39)+I43+I57+I67,5)</f>
        <v>165412.06</v>
      </c>
      <c r="J68" s="12"/>
      <c r="K68" s="11">
        <f>ROUND(K8+K15+SUM(K22:K23)+K30+SUM(K37:K39)+K43+K57+K67,5)</f>
        <v>270320.75</v>
      </c>
      <c r="L68" s="12"/>
      <c r="M68" s="11">
        <f t="shared" si="39"/>
        <v>-104908.69</v>
      </c>
      <c r="N68" s="12"/>
      <c r="O68" s="13">
        <f t="shared" si="40"/>
        <v>0.61190999999999995</v>
      </c>
      <c r="P68" s="12"/>
      <c r="Q68" s="11">
        <f>ROUND(Q8+Q15+SUM(Q22:Q23)+Q30+SUM(Q37:Q39)+Q43+Q57+Q67,5)</f>
        <v>256253.07</v>
      </c>
      <c r="R68" s="12"/>
      <c r="S68" s="11">
        <f>ROUND(S8+S15+SUM(S22:S23)+S30+SUM(S37:S39)+S43+S57+S67,5)</f>
        <v>270322.75</v>
      </c>
      <c r="T68" s="12"/>
      <c r="U68" s="11">
        <f t="shared" si="41"/>
        <v>-14069.68</v>
      </c>
      <c r="V68" s="12"/>
      <c r="W68" s="13">
        <f t="shared" si="42"/>
        <v>0.94794999999999996</v>
      </c>
      <c r="X68" s="12"/>
      <c r="Y68" s="11">
        <f>ROUND(Y8+Y15+SUM(Y22:Y23)+Y30+SUM(Y37:Y39)+Y43+Y57+Y67,5)</f>
        <v>205416.3</v>
      </c>
      <c r="Z68" s="12"/>
      <c r="AA68" s="11">
        <f>ROUND(AA8+AA15+SUM(AA22:AA23)+AA30+SUM(AA37:AA39)+AA43+AA57+AA67,5)</f>
        <v>270323.75</v>
      </c>
      <c r="AB68" s="12"/>
      <c r="AC68" s="11">
        <f t="shared" si="43"/>
        <v>-64907.45</v>
      </c>
      <c r="AD68" s="12"/>
      <c r="AE68" s="13">
        <f t="shared" si="44"/>
        <v>0.75988999999999995</v>
      </c>
      <c r="AF68" s="12"/>
      <c r="AG68" s="11">
        <f>ROUND(AG8+AG15+SUM(AG22:AG23)+AG30+SUM(AG37:AG39)+AG43+AG57+AG67,5)</f>
        <v>174386.26</v>
      </c>
      <c r="AH68" s="12"/>
      <c r="AI68" s="11">
        <f>ROUND(AI8+AI15+SUM(AI22:AI23)+AI30+SUM(AI37:AI39)+AI43+AI57+AI67,5)</f>
        <v>270324.75</v>
      </c>
      <c r="AJ68" s="12"/>
      <c r="AK68" s="11">
        <f t="shared" si="45"/>
        <v>-95938.49</v>
      </c>
      <c r="AL68" s="12"/>
      <c r="AM68" s="13">
        <f t="shared" si="46"/>
        <v>0.64510000000000001</v>
      </c>
      <c r="AN68" s="12"/>
      <c r="AO68" s="11">
        <f t="shared" si="38"/>
        <v>801467.69</v>
      </c>
      <c r="AP68" s="12"/>
      <c r="AQ68" s="11">
        <f t="shared" si="47"/>
        <v>1081292</v>
      </c>
      <c r="AR68" s="12"/>
      <c r="AS68" s="11">
        <f t="shared" si="48"/>
        <v>-279824.31</v>
      </c>
      <c r="AT68" s="12"/>
      <c r="AU68" s="13">
        <f t="shared" si="49"/>
        <v>0.74121000000000004</v>
      </c>
    </row>
    <row r="69" spans="1:47" x14ac:dyDescent="0.3">
      <c r="A69" s="1"/>
      <c r="B69" s="1"/>
      <c r="C69" s="1"/>
      <c r="D69" s="1"/>
      <c r="E69" s="1"/>
      <c r="F69" s="1" t="s">
        <v>75</v>
      </c>
      <c r="G69" s="1"/>
      <c r="H69" s="1"/>
      <c r="I69" s="11"/>
      <c r="J69" s="12"/>
      <c r="K69" s="11"/>
      <c r="L69" s="12"/>
      <c r="M69" s="11"/>
      <c r="N69" s="12"/>
      <c r="O69" s="13"/>
      <c r="P69" s="12"/>
      <c r="Q69" s="11"/>
      <c r="R69" s="12"/>
      <c r="S69" s="11"/>
      <c r="T69" s="12"/>
      <c r="U69" s="11"/>
      <c r="V69" s="12"/>
      <c r="W69" s="13"/>
      <c r="X69" s="12"/>
      <c r="Y69" s="11"/>
      <c r="Z69" s="12"/>
      <c r="AA69" s="11"/>
      <c r="AB69" s="12"/>
      <c r="AC69" s="11"/>
      <c r="AD69" s="12"/>
      <c r="AE69" s="13"/>
      <c r="AF69" s="12"/>
      <c r="AG69" s="11"/>
      <c r="AH69" s="12"/>
      <c r="AI69" s="11"/>
      <c r="AJ69" s="12"/>
      <c r="AK69" s="11"/>
      <c r="AL69" s="12"/>
      <c r="AM69" s="13"/>
      <c r="AN69" s="12"/>
      <c r="AO69" s="11"/>
      <c r="AP69" s="12"/>
      <c r="AQ69" s="11"/>
      <c r="AR69" s="12"/>
      <c r="AS69" s="11"/>
      <c r="AT69" s="12"/>
      <c r="AU69" s="13"/>
    </row>
    <row r="70" spans="1:47" x14ac:dyDescent="0.3">
      <c r="A70" s="1"/>
      <c r="B70" s="1"/>
      <c r="C70" s="1"/>
      <c r="D70" s="1"/>
      <c r="E70" s="1"/>
      <c r="F70" s="1"/>
      <c r="G70" s="1" t="s">
        <v>76</v>
      </c>
      <c r="H70" s="1"/>
      <c r="I70" s="11">
        <v>0</v>
      </c>
      <c r="J70" s="12"/>
      <c r="K70" s="11"/>
      <c r="L70" s="12"/>
      <c r="M70" s="11"/>
      <c r="N70" s="12"/>
      <c r="O70" s="13"/>
      <c r="P70" s="12"/>
      <c r="Q70" s="11">
        <v>3000</v>
      </c>
      <c r="R70" s="12"/>
      <c r="S70" s="11"/>
      <c r="T70" s="12"/>
      <c r="U70" s="11"/>
      <c r="V70" s="12"/>
      <c r="W70" s="13"/>
      <c r="X70" s="12"/>
      <c r="Y70" s="11">
        <v>0</v>
      </c>
      <c r="Z70" s="12"/>
      <c r="AA70" s="11"/>
      <c r="AB70" s="12"/>
      <c r="AC70" s="11"/>
      <c r="AD70" s="12"/>
      <c r="AE70" s="13"/>
      <c r="AF70" s="12"/>
      <c r="AG70" s="11">
        <v>0</v>
      </c>
      <c r="AH70" s="12"/>
      <c r="AI70" s="11"/>
      <c r="AJ70" s="12"/>
      <c r="AK70" s="11"/>
      <c r="AL70" s="12"/>
      <c r="AM70" s="13"/>
      <c r="AN70" s="12"/>
      <c r="AO70" s="11">
        <f t="shared" ref="AO70:AO82" si="50">ROUND(I70+Q70+Y70+AG70,5)</f>
        <v>3000</v>
      </c>
      <c r="AP70" s="12"/>
      <c r="AQ70" s="11"/>
      <c r="AR70" s="12"/>
      <c r="AS70" s="11"/>
      <c r="AT70" s="12"/>
      <c r="AU70" s="13"/>
    </row>
    <row r="71" spans="1:47" x14ac:dyDescent="0.3">
      <c r="A71" s="1"/>
      <c r="B71" s="1"/>
      <c r="C71" s="1"/>
      <c r="D71" s="1"/>
      <c r="E71" s="1"/>
      <c r="F71" s="1"/>
      <c r="G71" s="1" t="s">
        <v>77</v>
      </c>
      <c r="H71" s="1"/>
      <c r="I71" s="11">
        <v>0</v>
      </c>
      <c r="J71" s="12"/>
      <c r="K71" s="11">
        <v>833</v>
      </c>
      <c r="L71" s="12"/>
      <c r="M71" s="11">
        <f>ROUND((I71-K71),5)</f>
        <v>-833</v>
      </c>
      <c r="N71" s="12"/>
      <c r="O71" s="13">
        <f>ROUND(IF(K71=0, IF(I71=0, 0, 1), I71/K71),5)</f>
        <v>0</v>
      </c>
      <c r="P71" s="12"/>
      <c r="Q71" s="11">
        <v>10000</v>
      </c>
      <c r="R71" s="12"/>
      <c r="S71" s="11">
        <v>833</v>
      </c>
      <c r="T71" s="12"/>
      <c r="U71" s="11">
        <f>ROUND((Q71-S71),5)</f>
        <v>9167</v>
      </c>
      <c r="V71" s="12"/>
      <c r="W71" s="13">
        <f>ROUND(IF(S71=0, IF(Q71=0, 0, 1), Q71/S71),5)</f>
        <v>12.004799999999999</v>
      </c>
      <c r="X71" s="12"/>
      <c r="Y71" s="11">
        <v>0</v>
      </c>
      <c r="Z71" s="12"/>
      <c r="AA71" s="11">
        <v>833</v>
      </c>
      <c r="AB71" s="12"/>
      <c r="AC71" s="11">
        <f>ROUND((Y71-AA71),5)</f>
        <v>-833</v>
      </c>
      <c r="AD71" s="12"/>
      <c r="AE71" s="13">
        <f>ROUND(IF(AA71=0, IF(Y71=0, 0, 1), Y71/AA71),5)</f>
        <v>0</v>
      </c>
      <c r="AF71" s="12"/>
      <c r="AG71" s="11">
        <v>0</v>
      </c>
      <c r="AH71" s="12"/>
      <c r="AI71" s="11">
        <v>833</v>
      </c>
      <c r="AJ71" s="12"/>
      <c r="AK71" s="11">
        <f>ROUND((AG71-AI71),5)</f>
        <v>-833</v>
      </c>
      <c r="AL71" s="12"/>
      <c r="AM71" s="13">
        <f>ROUND(IF(AI71=0, IF(AG71=0, 0, 1), AG71/AI71),5)</f>
        <v>0</v>
      </c>
      <c r="AN71" s="12"/>
      <c r="AO71" s="11">
        <f t="shared" si="50"/>
        <v>10000</v>
      </c>
      <c r="AP71" s="12"/>
      <c r="AQ71" s="11">
        <f>ROUND(K71+S71+AA71+AI71,5)</f>
        <v>3332</v>
      </c>
      <c r="AR71" s="12"/>
      <c r="AS71" s="11">
        <f>ROUND((AO71-AQ71),5)</f>
        <v>6668</v>
      </c>
      <c r="AT71" s="12"/>
      <c r="AU71" s="13">
        <f>ROUND(IF(AQ71=0, IF(AO71=0, 0, 1), AO71/AQ71),5)</f>
        <v>3.0011999999999999</v>
      </c>
    </row>
    <row r="72" spans="1:47" x14ac:dyDescent="0.3">
      <c r="A72" s="1"/>
      <c r="B72" s="1"/>
      <c r="C72" s="1"/>
      <c r="D72" s="1"/>
      <c r="E72" s="1"/>
      <c r="F72" s="1"/>
      <c r="G72" s="1" t="s">
        <v>78</v>
      </c>
      <c r="H72" s="1"/>
      <c r="I72" s="11">
        <v>0</v>
      </c>
      <c r="J72" s="12"/>
      <c r="K72" s="11">
        <v>0</v>
      </c>
      <c r="L72" s="12"/>
      <c r="M72" s="11">
        <f>ROUND((I72-K72),5)</f>
        <v>0</v>
      </c>
      <c r="N72" s="12"/>
      <c r="O72" s="13">
        <f>ROUND(IF(K72=0, IF(I72=0, 0, 1), I72/K72),5)</f>
        <v>0</v>
      </c>
      <c r="P72" s="12"/>
      <c r="Q72" s="11">
        <v>0</v>
      </c>
      <c r="R72" s="12"/>
      <c r="S72" s="11">
        <v>0</v>
      </c>
      <c r="T72" s="12"/>
      <c r="U72" s="11">
        <f>ROUND((Q72-S72),5)</f>
        <v>0</v>
      </c>
      <c r="V72" s="12"/>
      <c r="W72" s="13">
        <f>ROUND(IF(S72=0, IF(Q72=0, 0, 1), Q72/S72),5)</f>
        <v>0</v>
      </c>
      <c r="X72" s="12"/>
      <c r="Y72" s="11">
        <v>0</v>
      </c>
      <c r="Z72" s="12"/>
      <c r="AA72" s="11">
        <v>0</v>
      </c>
      <c r="AB72" s="12"/>
      <c r="AC72" s="11">
        <f>ROUND((Y72-AA72),5)</f>
        <v>0</v>
      </c>
      <c r="AD72" s="12"/>
      <c r="AE72" s="13">
        <f>ROUND(IF(AA72=0, IF(Y72=0, 0, 1), Y72/AA72),5)</f>
        <v>0</v>
      </c>
      <c r="AF72" s="12"/>
      <c r="AG72" s="11">
        <v>0</v>
      </c>
      <c r="AH72" s="12"/>
      <c r="AI72" s="11">
        <v>0</v>
      </c>
      <c r="AJ72" s="12"/>
      <c r="AK72" s="11">
        <f>ROUND((AG72-AI72),5)</f>
        <v>0</v>
      </c>
      <c r="AL72" s="12"/>
      <c r="AM72" s="13">
        <f>ROUND(IF(AI72=0, IF(AG72=0, 0, 1), AG72/AI72),5)</f>
        <v>0</v>
      </c>
      <c r="AN72" s="12"/>
      <c r="AO72" s="11">
        <f t="shared" si="50"/>
        <v>0</v>
      </c>
      <c r="AP72" s="12"/>
      <c r="AQ72" s="11">
        <f>ROUND(K72+S72+AA72+AI72,5)</f>
        <v>0</v>
      </c>
      <c r="AR72" s="12"/>
      <c r="AS72" s="11">
        <f>ROUND((AO72-AQ72),5)</f>
        <v>0</v>
      </c>
      <c r="AT72" s="12"/>
      <c r="AU72" s="13">
        <f>ROUND(IF(AQ72=0, IF(AO72=0, 0, 1), AO72/AQ72),5)</f>
        <v>0</v>
      </c>
    </row>
    <row r="73" spans="1:47" x14ac:dyDescent="0.3">
      <c r="A73" s="1"/>
      <c r="B73" s="1"/>
      <c r="C73" s="1"/>
      <c r="D73" s="1"/>
      <c r="E73" s="1"/>
      <c r="F73" s="1"/>
      <c r="G73" s="1" t="s">
        <v>79</v>
      </c>
      <c r="H73" s="1"/>
      <c r="I73" s="11">
        <v>0</v>
      </c>
      <c r="J73" s="12"/>
      <c r="K73" s="11"/>
      <c r="L73" s="12"/>
      <c r="M73" s="11"/>
      <c r="N73" s="12"/>
      <c r="O73" s="13"/>
      <c r="P73" s="12"/>
      <c r="Q73" s="11">
        <v>3000</v>
      </c>
      <c r="R73" s="12"/>
      <c r="S73" s="11"/>
      <c r="T73" s="12"/>
      <c r="U73" s="11"/>
      <c r="V73" s="12"/>
      <c r="W73" s="13"/>
      <c r="X73" s="12"/>
      <c r="Y73" s="11">
        <v>0</v>
      </c>
      <c r="Z73" s="12"/>
      <c r="AA73" s="11"/>
      <c r="AB73" s="12"/>
      <c r="AC73" s="11"/>
      <c r="AD73" s="12"/>
      <c r="AE73" s="13"/>
      <c r="AF73" s="12"/>
      <c r="AG73" s="11">
        <v>0</v>
      </c>
      <c r="AH73" s="12"/>
      <c r="AI73" s="11"/>
      <c r="AJ73" s="12"/>
      <c r="AK73" s="11"/>
      <c r="AL73" s="12"/>
      <c r="AM73" s="13"/>
      <c r="AN73" s="12"/>
      <c r="AO73" s="11">
        <f t="shared" si="50"/>
        <v>3000</v>
      </c>
      <c r="AP73" s="12"/>
      <c r="AQ73" s="11"/>
      <c r="AR73" s="12"/>
      <c r="AS73" s="11"/>
      <c r="AT73" s="12"/>
      <c r="AU73" s="13"/>
    </row>
    <row r="74" spans="1:47" ht="19.5" thickBot="1" x14ac:dyDescent="0.35">
      <c r="A74" s="1"/>
      <c r="B74" s="1"/>
      <c r="C74" s="1"/>
      <c r="D74" s="1"/>
      <c r="E74" s="1"/>
      <c r="F74" s="1"/>
      <c r="G74" s="1" t="s">
        <v>80</v>
      </c>
      <c r="H74" s="1"/>
      <c r="I74" s="14">
        <v>0</v>
      </c>
      <c r="J74" s="12"/>
      <c r="K74" s="14">
        <v>416</v>
      </c>
      <c r="L74" s="12"/>
      <c r="M74" s="14">
        <f t="shared" ref="M74:M82" si="51">ROUND((I74-K74),5)</f>
        <v>-416</v>
      </c>
      <c r="N74" s="12"/>
      <c r="O74" s="15">
        <f t="shared" ref="O74:O82" si="52">ROUND(IF(K74=0, IF(I74=0, 0, 1), I74/K74),5)</f>
        <v>0</v>
      </c>
      <c r="P74" s="12"/>
      <c r="Q74" s="14">
        <v>0</v>
      </c>
      <c r="R74" s="12"/>
      <c r="S74" s="14">
        <v>416</v>
      </c>
      <c r="T74" s="12"/>
      <c r="U74" s="14">
        <f t="shared" ref="U74:U82" si="53">ROUND((Q74-S74),5)</f>
        <v>-416</v>
      </c>
      <c r="V74" s="12"/>
      <c r="W74" s="15">
        <f t="shared" ref="W74:W82" si="54">ROUND(IF(S74=0, IF(Q74=0, 0, 1), Q74/S74),5)</f>
        <v>0</v>
      </c>
      <c r="X74" s="12"/>
      <c r="Y74" s="14">
        <v>0</v>
      </c>
      <c r="Z74" s="12"/>
      <c r="AA74" s="14">
        <v>416</v>
      </c>
      <c r="AB74" s="12"/>
      <c r="AC74" s="14">
        <f t="shared" ref="AC74:AC82" si="55">ROUND((Y74-AA74),5)</f>
        <v>-416</v>
      </c>
      <c r="AD74" s="12"/>
      <c r="AE74" s="15">
        <f t="shared" ref="AE74:AE82" si="56">ROUND(IF(AA74=0, IF(Y74=0, 0, 1), Y74/AA74),5)</f>
        <v>0</v>
      </c>
      <c r="AF74" s="12"/>
      <c r="AG74" s="14">
        <v>0</v>
      </c>
      <c r="AH74" s="12"/>
      <c r="AI74" s="14">
        <v>416</v>
      </c>
      <c r="AJ74" s="12"/>
      <c r="AK74" s="14">
        <f t="shared" ref="AK74:AK82" si="57">ROUND((AG74-AI74),5)</f>
        <v>-416</v>
      </c>
      <c r="AL74" s="12"/>
      <c r="AM74" s="15">
        <f t="shared" ref="AM74:AM82" si="58">ROUND(IF(AI74=0, IF(AG74=0, 0, 1), AG74/AI74),5)</f>
        <v>0</v>
      </c>
      <c r="AN74" s="12"/>
      <c r="AO74" s="14">
        <f t="shared" si="50"/>
        <v>0</v>
      </c>
      <c r="AP74" s="12"/>
      <c r="AQ74" s="14">
        <f t="shared" ref="AQ74:AQ82" si="59">ROUND(K74+S74+AA74+AI74,5)</f>
        <v>1664</v>
      </c>
      <c r="AR74" s="12"/>
      <c r="AS74" s="14">
        <f t="shared" ref="AS74:AS82" si="60">ROUND((AO74-AQ74),5)</f>
        <v>-1664</v>
      </c>
      <c r="AT74" s="12"/>
      <c r="AU74" s="15">
        <f t="shared" ref="AU74:AU82" si="61">ROUND(IF(AQ74=0, IF(AO74=0, 0, 1), AO74/AQ74),5)</f>
        <v>0</v>
      </c>
    </row>
    <row r="75" spans="1:47" x14ac:dyDescent="0.3">
      <c r="A75" s="1"/>
      <c r="B75" s="1"/>
      <c r="C75" s="1"/>
      <c r="D75" s="1"/>
      <c r="E75" s="1"/>
      <c r="F75" s="1" t="s">
        <v>81</v>
      </c>
      <c r="G75" s="1"/>
      <c r="H75" s="1"/>
      <c r="I75" s="11">
        <f>ROUND(SUM(I69:I74),5)</f>
        <v>0</v>
      </c>
      <c r="J75" s="12"/>
      <c r="K75" s="11">
        <f>ROUND(SUM(K69:K74),5)</f>
        <v>1249</v>
      </c>
      <c r="L75" s="12"/>
      <c r="M75" s="11">
        <f t="shared" si="51"/>
        <v>-1249</v>
      </c>
      <c r="N75" s="12"/>
      <c r="O75" s="13">
        <f t="shared" si="52"/>
        <v>0</v>
      </c>
      <c r="P75" s="12"/>
      <c r="Q75" s="11">
        <f>ROUND(SUM(Q69:Q74),5)</f>
        <v>16000</v>
      </c>
      <c r="R75" s="12"/>
      <c r="S75" s="11">
        <f>ROUND(SUM(S69:S74),5)</f>
        <v>1249</v>
      </c>
      <c r="T75" s="12"/>
      <c r="U75" s="11">
        <f t="shared" si="53"/>
        <v>14751</v>
      </c>
      <c r="V75" s="12"/>
      <c r="W75" s="13">
        <f t="shared" si="54"/>
        <v>12.81025</v>
      </c>
      <c r="X75" s="12"/>
      <c r="Y75" s="11">
        <f>ROUND(SUM(Y69:Y74),5)</f>
        <v>0</v>
      </c>
      <c r="Z75" s="12"/>
      <c r="AA75" s="11">
        <f>ROUND(SUM(AA69:AA74),5)</f>
        <v>1249</v>
      </c>
      <c r="AB75" s="12"/>
      <c r="AC75" s="11">
        <f t="shared" si="55"/>
        <v>-1249</v>
      </c>
      <c r="AD75" s="12"/>
      <c r="AE75" s="13">
        <f t="shared" si="56"/>
        <v>0</v>
      </c>
      <c r="AF75" s="12"/>
      <c r="AG75" s="11">
        <f>ROUND(SUM(AG69:AG74),5)</f>
        <v>0</v>
      </c>
      <c r="AH75" s="12"/>
      <c r="AI75" s="11">
        <f>ROUND(SUM(AI69:AI74),5)</f>
        <v>1249</v>
      </c>
      <c r="AJ75" s="12"/>
      <c r="AK75" s="11">
        <f t="shared" si="57"/>
        <v>-1249</v>
      </c>
      <c r="AL75" s="12"/>
      <c r="AM75" s="13">
        <f t="shared" si="58"/>
        <v>0</v>
      </c>
      <c r="AN75" s="12"/>
      <c r="AO75" s="11">
        <f t="shared" si="50"/>
        <v>16000</v>
      </c>
      <c r="AP75" s="12"/>
      <c r="AQ75" s="11">
        <f t="shared" si="59"/>
        <v>4996</v>
      </c>
      <c r="AR75" s="12"/>
      <c r="AS75" s="11">
        <f t="shared" si="60"/>
        <v>11004</v>
      </c>
      <c r="AT75" s="12"/>
      <c r="AU75" s="13">
        <f t="shared" si="61"/>
        <v>3.2025600000000001</v>
      </c>
    </row>
    <row r="76" spans="1:47" x14ac:dyDescent="0.3">
      <c r="A76" s="1"/>
      <c r="B76" s="1"/>
      <c r="C76" s="1"/>
      <c r="D76" s="1"/>
      <c r="E76" s="1"/>
      <c r="F76" s="1" t="s">
        <v>82</v>
      </c>
      <c r="G76" s="1"/>
      <c r="H76" s="1"/>
      <c r="I76" s="11">
        <v>0</v>
      </c>
      <c r="J76" s="12"/>
      <c r="K76" s="11">
        <v>250</v>
      </c>
      <c r="L76" s="12"/>
      <c r="M76" s="11">
        <f t="shared" si="51"/>
        <v>-250</v>
      </c>
      <c r="N76" s="12"/>
      <c r="O76" s="13">
        <f t="shared" si="52"/>
        <v>0</v>
      </c>
      <c r="P76" s="12"/>
      <c r="Q76" s="11">
        <v>0</v>
      </c>
      <c r="R76" s="12"/>
      <c r="S76" s="11">
        <v>250</v>
      </c>
      <c r="T76" s="12"/>
      <c r="U76" s="11">
        <f t="shared" si="53"/>
        <v>-250</v>
      </c>
      <c r="V76" s="12"/>
      <c r="W76" s="13">
        <f t="shared" si="54"/>
        <v>0</v>
      </c>
      <c r="X76" s="12"/>
      <c r="Y76" s="11">
        <v>0</v>
      </c>
      <c r="Z76" s="12"/>
      <c r="AA76" s="11">
        <v>250</v>
      </c>
      <c r="AB76" s="12"/>
      <c r="AC76" s="11">
        <f t="shared" si="55"/>
        <v>-250</v>
      </c>
      <c r="AD76" s="12"/>
      <c r="AE76" s="13">
        <f t="shared" si="56"/>
        <v>0</v>
      </c>
      <c r="AF76" s="12"/>
      <c r="AG76" s="11">
        <v>0</v>
      </c>
      <c r="AH76" s="12"/>
      <c r="AI76" s="11">
        <v>250</v>
      </c>
      <c r="AJ76" s="12"/>
      <c r="AK76" s="11">
        <f t="shared" si="57"/>
        <v>-250</v>
      </c>
      <c r="AL76" s="12"/>
      <c r="AM76" s="13">
        <f t="shared" si="58"/>
        <v>0</v>
      </c>
      <c r="AN76" s="12"/>
      <c r="AO76" s="11">
        <f t="shared" si="50"/>
        <v>0</v>
      </c>
      <c r="AP76" s="12"/>
      <c r="AQ76" s="11">
        <f t="shared" si="59"/>
        <v>1000</v>
      </c>
      <c r="AR76" s="12"/>
      <c r="AS76" s="11">
        <f t="shared" si="60"/>
        <v>-1000</v>
      </c>
      <c r="AT76" s="12"/>
      <c r="AU76" s="13">
        <f t="shared" si="61"/>
        <v>0</v>
      </c>
    </row>
    <row r="77" spans="1:47" x14ac:dyDescent="0.3">
      <c r="A77" s="1"/>
      <c r="B77" s="1"/>
      <c r="C77" s="1"/>
      <c r="D77" s="1"/>
      <c r="E77" s="1"/>
      <c r="F77" s="1" t="s">
        <v>83</v>
      </c>
      <c r="G77" s="1"/>
      <c r="H77" s="1"/>
      <c r="I77" s="11">
        <v>0</v>
      </c>
      <c r="J77" s="12"/>
      <c r="K77" s="11">
        <v>5416</v>
      </c>
      <c r="L77" s="12"/>
      <c r="M77" s="11">
        <f t="shared" si="51"/>
        <v>-5416</v>
      </c>
      <c r="N77" s="12"/>
      <c r="O77" s="13">
        <f t="shared" si="52"/>
        <v>0</v>
      </c>
      <c r="P77" s="12"/>
      <c r="Q77" s="11">
        <v>0</v>
      </c>
      <c r="R77" s="12"/>
      <c r="S77" s="11">
        <v>5416</v>
      </c>
      <c r="T77" s="12"/>
      <c r="U77" s="11">
        <f t="shared" si="53"/>
        <v>-5416</v>
      </c>
      <c r="V77" s="12"/>
      <c r="W77" s="13">
        <f t="shared" si="54"/>
        <v>0</v>
      </c>
      <c r="X77" s="12"/>
      <c r="Y77" s="11">
        <v>0</v>
      </c>
      <c r="Z77" s="12"/>
      <c r="AA77" s="11">
        <v>5416</v>
      </c>
      <c r="AB77" s="12"/>
      <c r="AC77" s="11">
        <f t="shared" si="55"/>
        <v>-5416</v>
      </c>
      <c r="AD77" s="12"/>
      <c r="AE77" s="13">
        <f t="shared" si="56"/>
        <v>0</v>
      </c>
      <c r="AF77" s="12"/>
      <c r="AG77" s="11">
        <v>0</v>
      </c>
      <c r="AH77" s="12"/>
      <c r="AI77" s="11">
        <v>5416</v>
      </c>
      <c r="AJ77" s="12"/>
      <c r="AK77" s="11">
        <f t="shared" si="57"/>
        <v>-5416</v>
      </c>
      <c r="AL77" s="12"/>
      <c r="AM77" s="13">
        <f t="shared" si="58"/>
        <v>0</v>
      </c>
      <c r="AN77" s="12"/>
      <c r="AO77" s="11">
        <f t="shared" si="50"/>
        <v>0</v>
      </c>
      <c r="AP77" s="12"/>
      <c r="AQ77" s="11">
        <f t="shared" si="59"/>
        <v>21664</v>
      </c>
      <c r="AR77" s="12"/>
      <c r="AS77" s="11">
        <f t="shared" si="60"/>
        <v>-21664</v>
      </c>
      <c r="AT77" s="12"/>
      <c r="AU77" s="13">
        <f t="shared" si="61"/>
        <v>0</v>
      </c>
    </row>
    <row r="78" spans="1:47" x14ac:dyDescent="0.3">
      <c r="A78" s="1"/>
      <c r="B78" s="1"/>
      <c r="C78" s="1"/>
      <c r="D78" s="1"/>
      <c r="E78" s="1"/>
      <c r="F78" s="1" t="s">
        <v>84</v>
      </c>
      <c r="G78" s="1"/>
      <c r="H78" s="1"/>
      <c r="I78" s="11">
        <v>3000</v>
      </c>
      <c r="J78" s="12"/>
      <c r="K78" s="11">
        <v>5416</v>
      </c>
      <c r="L78" s="12"/>
      <c r="M78" s="11">
        <f t="shared" si="51"/>
        <v>-2416</v>
      </c>
      <c r="N78" s="12"/>
      <c r="O78" s="13">
        <f t="shared" si="52"/>
        <v>0.55391000000000001</v>
      </c>
      <c r="P78" s="12"/>
      <c r="Q78" s="11">
        <v>0</v>
      </c>
      <c r="R78" s="12"/>
      <c r="S78" s="11">
        <v>5416</v>
      </c>
      <c r="T78" s="12"/>
      <c r="U78" s="11">
        <f t="shared" si="53"/>
        <v>-5416</v>
      </c>
      <c r="V78" s="12"/>
      <c r="W78" s="13">
        <f t="shared" si="54"/>
        <v>0</v>
      </c>
      <c r="X78" s="12"/>
      <c r="Y78" s="11">
        <v>0</v>
      </c>
      <c r="Z78" s="12"/>
      <c r="AA78" s="11">
        <v>5416</v>
      </c>
      <c r="AB78" s="12"/>
      <c r="AC78" s="11">
        <f t="shared" si="55"/>
        <v>-5416</v>
      </c>
      <c r="AD78" s="12"/>
      <c r="AE78" s="13">
        <f t="shared" si="56"/>
        <v>0</v>
      </c>
      <c r="AF78" s="12"/>
      <c r="AG78" s="11">
        <v>0</v>
      </c>
      <c r="AH78" s="12"/>
      <c r="AI78" s="11">
        <v>5416</v>
      </c>
      <c r="AJ78" s="12"/>
      <c r="AK78" s="11">
        <f t="shared" si="57"/>
        <v>-5416</v>
      </c>
      <c r="AL78" s="12"/>
      <c r="AM78" s="13">
        <f t="shared" si="58"/>
        <v>0</v>
      </c>
      <c r="AN78" s="12"/>
      <c r="AO78" s="11">
        <f t="shared" si="50"/>
        <v>3000</v>
      </c>
      <c r="AP78" s="12"/>
      <c r="AQ78" s="11">
        <f t="shared" si="59"/>
        <v>21664</v>
      </c>
      <c r="AR78" s="12"/>
      <c r="AS78" s="11">
        <f t="shared" si="60"/>
        <v>-18664</v>
      </c>
      <c r="AT78" s="12"/>
      <c r="AU78" s="13">
        <f t="shared" si="61"/>
        <v>0.13847999999999999</v>
      </c>
    </row>
    <row r="79" spans="1:47" x14ac:dyDescent="0.3">
      <c r="A79" s="1"/>
      <c r="B79" s="1"/>
      <c r="C79" s="1"/>
      <c r="D79" s="1"/>
      <c r="E79" s="1"/>
      <c r="F79" s="1" t="s">
        <v>85</v>
      </c>
      <c r="G79" s="1"/>
      <c r="H79" s="1"/>
      <c r="I79" s="11">
        <v>0</v>
      </c>
      <c r="J79" s="12"/>
      <c r="K79" s="11">
        <v>416</v>
      </c>
      <c r="L79" s="12"/>
      <c r="M79" s="11">
        <f t="shared" si="51"/>
        <v>-416</v>
      </c>
      <c r="N79" s="12"/>
      <c r="O79" s="13">
        <f t="shared" si="52"/>
        <v>0</v>
      </c>
      <c r="P79" s="12"/>
      <c r="Q79" s="11">
        <v>0</v>
      </c>
      <c r="R79" s="12"/>
      <c r="S79" s="11">
        <v>416</v>
      </c>
      <c r="T79" s="12"/>
      <c r="U79" s="11">
        <f t="shared" si="53"/>
        <v>-416</v>
      </c>
      <c r="V79" s="12"/>
      <c r="W79" s="13">
        <f t="shared" si="54"/>
        <v>0</v>
      </c>
      <c r="X79" s="12"/>
      <c r="Y79" s="11">
        <v>609.25</v>
      </c>
      <c r="Z79" s="12"/>
      <c r="AA79" s="11">
        <v>416</v>
      </c>
      <c r="AB79" s="12"/>
      <c r="AC79" s="11">
        <f t="shared" si="55"/>
        <v>193.25</v>
      </c>
      <c r="AD79" s="12"/>
      <c r="AE79" s="13">
        <f t="shared" si="56"/>
        <v>1.46454</v>
      </c>
      <c r="AF79" s="12"/>
      <c r="AG79" s="11">
        <v>0</v>
      </c>
      <c r="AH79" s="12"/>
      <c r="AI79" s="11">
        <v>416</v>
      </c>
      <c r="AJ79" s="12"/>
      <c r="AK79" s="11">
        <f t="shared" si="57"/>
        <v>-416</v>
      </c>
      <c r="AL79" s="12"/>
      <c r="AM79" s="13">
        <f t="shared" si="58"/>
        <v>0</v>
      </c>
      <c r="AN79" s="12"/>
      <c r="AO79" s="11">
        <f t="shared" si="50"/>
        <v>609.25</v>
      </c>
      <c r="AP79" s="12"/>
      <c r="AQ79" s="11">
        <f t="shared" si="59"/>
        <v>1664</v>
      </c>
      <c r="AR79" s="12"/>
      <c r="AS79" s="11">
        <f t="shared" si="60"/>
        <v>-1054.75</v>
      </c>
      <c r="AT79" s="12"/>
      <c r="AU79" s="13">
        <f t="shared" si="61"/>
        <v>0.36614000000000002</v>
      </c>
    </row>
    <row r="80" spans="1:47" x14ac:dyDescent="0.3">
      <c r="A80" s="1"/>
      <c r="B80" s="1"/>
      <c r="C80" s="1"/>
      <c r="D80" s="1"/>
      <c r="E80" s="1"/>
      <c r="F80" s="1" t="s">
        <v>86</v>
      </c>
      <c r="G80" s="1"/>
      <c r="H80" s="1"/>
      <c r="I80" s="11">
        <v>1118.81</v>
      </c>
      <c r="J80" s="12"/>
      <c r="K80" s="11">
        <v>4166</v>
      </c>
      <c r="L80" s="12"/>
      <c r="M80" s="11">
        <f t="shared" si="51"/>
        <v>-3047.19</v>
      </c>
      <c r="N80" s="12"/>
      <c r="O80" s="13">
        <f t="shared" si="52"/>
        <v>0.26856000000000002</v>
      </c>
      <c r="P80" s="12"/>
      <c r="Q80" s="11">
        <v>3313.25</v>
      </c>
      <c r="R80" s="12"/>
      <c r="S80" s="11">
        <v>4166</v>
      </c>
      <c r="T80" s="12"/>
      <c r="U80" s="11">
        <f t="shared" si="53"/>
        <v>-852.75</v>
      </c>
      <c r="V80" s="12"/>
      <c r="W80" s="13">
        <f t="shared" si="54"/>
        <v>0.79530999999999996</v>
      </c>
      <c r="X80" s="12"/>
      <c r="Y80" s="11">
        <v>5749.62</v>
      </c>
      <c r="Z80" s="12"/>
      <c r="AA80" s="11">
        <v>4166</v>
      </c>
      <c r="AB80" s="12"/>
      <c r="AC80" s="11">
        <f t="shared" si="55"/>
        <v>1583.62</v>
      </c>
      <c r="AD80" s="12"/>
      <c r="AE80" s="13">
        <f t="shared" si="56"/>
        <v>1.3801300000000001</v>
      </c>
      <c r="AF80" s="12"/>
      <c r="AG80" s="11">
        <v>22.54</v>
      </c>
      <c r="AH80" s="12"/>
      <c r="AI80" s="11">
        <v>4166</v>
      </c>
      <c r="AJ80" s="12"/>
      <c r="AK80" s="11">
        <f t="shared" si="57"/>
        <v>-4143.46</v>
      </c>
      <c r="AL80" s="12"/>
      <c r="AM80" s="13">
        <f t="shared" si="58"/>
        <v>5.4099999999999999E-3</v>
      </c>
      <c r="AN80" s="12"/>
      <c r="AO80" s="11">
        <f t="shared" si="50"/>
        <v>10204.219999999999</v>
      </c>
      <c r="AP80" s="12"/>
      <c r="AQ80" s="11">
        <f t="shared" si="59"/>
        <v>16664</v>
      </c>
      <c r="AR80" s="12"/>
      <c r="AS80" s="11">
        <f t="shared" si="60"/>
        <v>-6459.78</v>
      </c>
      <c r="AT80" s="12"/>
      <c r="AU80" s="13">
        <f t="shared" si="61"/>
        <v>0.61234999999999995</v>
      </c>
    </row>
    <row r="81" spans="1:47" ht="19.5" thickBot="1" x14ac:dyDescent="0.35">
      <c r="A81" s="1"/>
      <c r="B81" s="1"/>
      <c r="C81" s="1"/>
      <c r="D81" s="1"/>
      <c r="E81" s="1"/>
      <c r="F81" s="1" t="s">
        <v>87</v>
      </c>
      <c r="G81" s="1"/>
      <c r="H81" s="1"/>
      <c r="I81" s="14">
        <v>0</v>
      </c>
      <c r="J81" s="12"/>
      <c r="K81" s="14">
        <v>41</v>
      </c>
      <c r="L81" s="12"/>
      <c r="M81" s="14">
        <f t="shared" si="51"/>
        <v>-41</v>
      </c>
      <c r="N81" s="12"/>
      <c r="O81" s="15">
        <f t="shared" si="52"/>
        <v>0</v>
      </c>
      <c r="P81" s="12"/>
      <c r="Q81" s="14">
        <v>10000</v>
      </c>
      <c r="R81" s="12"/>
      <c r="S81" s="14">
        <v>41</v>
      </c>
      <c r="T81" s="12"/>
      <c r="U81" s="14">
        <f t="shared" si="53"/>
        <v>9959</v>
      </c>
      <c r="V81" s="12"/>
      <c r="W81" s="15">
        <f t="shared" si="54"/>
        <v>243.90244000000001</v>
      </c>
      <c r="X81" s="12"/>
      <c r="Y81" s="14">
        <v>0</v>
      </c>
      <c r="Z81" s="12"/>
      <c r="AA81" s="14">
        <v>41</v>
      </c>
      <c r="AB81" s="12"/>
      <c r="AC81" s="14">
        <f t="shared" si="55"/>
        <v>-41</v>
      </c>
      <c r="AD81" s="12"/>
      <c r="AE81" s="15">
        <f t="shared" si="56"/>
        <v>0</v>
      </c>
      <c r="AF81" s="12"/>
      <c r="AG81" s="14">
        <v>0</v>
      </c>
      <c r="AH81" s="12"/>
      <c r="AI81" s="14">
        <v>41</v>
      </c>
      <c r="AJ81" s="12"/>
      <c r="AK81" s="14">
        <f t="shared" si="57"/>
        <v>-41</v>
      </c>
      <c r="AL81" s="12"/>
      <c r="AM81" s="15">
        <f t="shared" si="58"/>
        <v>0</v>
      </c>
      <c r="AN81" s="12"/>
      <c r="AO81" s="14">
        <f t="shared" si="50"/>
        <v>10000</v>
      </c>
      <c r="AP81" s="12"/>
      <c r="AQ81" s="14">
        <f t="shared" si="59"/>
        <v>164</v>
      </c>
      <c r="AR81" s="12"/>
      <c r="AS81" s="14">
        <f t="shared" si="60"/>
        <v>9836</v>
      </c>
      <c r="AT81" s="12"/>
      <c r="AU81" s="15">
        <f t="shared" si="61"/>
        <v>60.975610000000003</v>
      </c>
    </row>
    <row r="82" spans="1:47" x14ac:dyDescent="0.3">
      <c r="A82" s="1"/>
      <c r="B82" s="1"/>
      <c r="C82" s="1"/>
      <c r="D82" s="1"/>
      <c r="E82" s="1" t="s">
        <v>88</v>
      </c>
      <c r="F82" s="1"/>
      <c r="G82" s="1"/>
      <c r="H82" s="1"/>
      <c r="I82" s="11">
        <f>ROUND(I7+I68+SUM(I75:I81),5)</f>
        <v>169530.87</v>
      </c>
      <c r="J82" s="12"/>
      <c r="K82" s="11">
        <f>ROUND(K7+K68+SUM(K75:K81),5)</f>
        <v>287274.75</v>
      </c>
      <c r="L82" s="12"/>
      <c r="M82" s="11">
        <f t="shared" si="51"/>
        <v>-117743.88</v>
      </c>
      <c r="N82" s="12"/>
      <c r="O82" s="13">
        <f t="shared" si="52"/>
        <v>0.59013000000000004</v>
      </c>
      <c r="P82" s="12"/>
      <c r="Q82" s="11">
        <f>ROUND(Q7+Q68+SUM(Q75:Q81),5)</f>
        <v>285566.32</v>
      </c>
      <c r="R82" s="12"/>
      <c r="S82" s="11">
        <f>ROUND(S7+S68+SUM(S75:S81),5)</f>
        <v>287276.75</v>
      </c>
      <c r="T82" s="12"/>
      <c r="U82" s="11">
        <f t="shared" si="53"/>
        <v>-1710.43</v>
      </c>
      <c r="V82" s="12"/>
      <c r="W82" s="13">
        <f t="shared" si="54"/>
        <v>0.99404999999999999</v>
      </c>
      <c r="X82" s="12"/>
      <c r="Y82" s="11">
        <f>ROUND(Y7+Y68+SUM(Y75:Y81),5)</f>
        <v>211775.17</v>
      </c>
      <c r="Z82" s="12"/>
      <c r="AA82" s="11">
        <f>ROUND(AA7+AA68+SUM(AA75:AA81),5)</f>
        <v>287277.75</v>
      </c>
      <c r="AB82" s="12"/>
      <c r="AC82" s="11">
        <f t="shared" si="55"/>
        <v>-75502.58</v>
      </c>
      <c r="AD82" s="12"/>
      <c r="AE82" s="13">
        <f t="shared" si="56"/>
        <v>0.73717999999999995</v>
      </c>
      <c r="AF82" s="12"/>
      <c r="AG82" s="11">
        <f>ROUND(AG7+AG68+SUM(AG75:AG81),5)</f>
        <v>174408.8</v>
      </c>
      <c r="AH82" s="12"/>
      <c r="AI82" s="11">
        <f>ROUND(AI7+AI68+SUM(AI75:AI81),5)</f>
        <v>287278.75</v>
      </c>
      <c r="AJ82" s="12"/>
      <c r="AK82" s="11">
        <f t="shared" si="57"/>
        <v>-112869.95</v>
      </c>
      <c r="AL82" s="12"/>
      <c r="AM82" s="13">
        <f t="shared" si="58"/>
        <v>0.60711000000000004</v>
      </c>
      <c r="AN82" s="12"/>
      <c r="AO82" s="11">
        <f t="shared" si="50"/>
        <v>841281.16</v>
      </c>
      <c r="AP82" s="12"/>
      <c r="AQ82" s="11">
        <f t="shared" si="59"/>
        <v>1149108</v>
      </c>
      <c r="AR82" s="12"/>
      <c r="AS82" s="11">
        <f t="shared" si="60"/>
        <v>-307826.84000000003</v>
      </c>
      <c r="AT82" s="12"/>
      <c r="AU82" s="13">
        <f t="shared" si="61"/>
        <v>0.73211999999999999</v>
      </c>
    </row>
    <row r="83" spans="1:47" x14ac:dyDescent="0.3">
      <c r="A83" s="1"/>
      <c r="B83" s="1"/>
      <c r="C83" s="1"/>
      <c r="D83" s="1"/>
      <c r="E83" s="1" t="s">
        <v>89</v>
      </c>
      <c r="F83" s="1"/>
      <c r="G83" s="1"/>
      <c r="H83" s="1"/>
      <c r="I83" s="11"/>
      <c r="J83" s="12"/>
      <c r="K83" s="11"/>
      <c r="L83" s="12"/>
      <c r="M83" s="11"/>
      <c r="N83" s="12"/>
      <c r="O83" s="13"/>
      <c r="P83" s="12"/>
      <c r="Q83" s="11"/>
      <c r="R83" s="12"/>
      <c r="S83" s="11"/>
      <c r="T83" s="12"/>
      <c r="U83" s="11"/>
      <c r="V83" s="12"/>
      <c r="W83" s="13"/>
      <c r="X83" s="12"/>
      <c r="Y83" s="11"/>
      <c r="Z83" s="12"/>
      <c r="AA83" s="11"/>
      <c r="AB83" s="12"/>
      <c r="AC83" s="11"/>
      <c r="AD83" s="12"/>
      <c r="AE83" s="13"/>
      <c r="AF83" s="12"/>
      <c r="AG83" s="11"/>
      <c r="AH83" s="12"/>
      <c r="AI83" s="11"/>
      <c r="AJ83" s="12"/>
      <c r="AK83" s="11"/>
      <c r="AL83" s="12"/>
      <c r="AM83" s="13"/>
      <c r="AN83" s="12"/>
      <c r="AO83" s="11"/>
      <c r="AP83" s="12"/>
      <c r="AQ83" s="11"/>
      <c r="AR83" s="12"/>
      <c r="AS83" s="11"/>
      <c r="AT83" s="12"/>
      <c r="AU83" s="13"/>
    </row>
    <row r="84" spans="1:47" x14ac:dyDescent="0.3">
      <c r="A84" s="1"/>
      <c r="B84" s="1"/>
      <c r="C84" s="1"/>
      <c r="D84" s="1"/>
      <c r="E84" s="1"/>
      <c r="F84" s="1" t="s">
        <v>90</v>
      </c>
      <c r="G84" s="1"/>
      <c r="H84" s="1"/>
      <c r="I84" s="11">
        <v>33040.639999999999</v>
      </c>
      <c r="J84" s="12"/>
      <c r="K84" s="11">
        <v>166</v>
      </c>
      <c r="L84" s="12"/>
      <c r="M84" s="11">
        <f t="shared" ref="M84:M89" si="62">ROUND((I84-K84),5)</f>
        <v>32874.639999999999</v>
      </c>
      <c r="N84" s="12"/>
      <c r="O84" s="13">
        <f t="shared" ref="O84:O89" si="63">ROUND(IF(K84=0, IF(I84=0, 0, 1), I84/K84),5)</f>
        <v>199.04</v>
      </c>
      <c r="P84" s="12"/>
      <c r="Q84" s="11">
        <v>-18872.96</v>
      </c>
      <c r="R84" s="12"/>
      <c r="S84" s="11">
        <v>166</v>
      </c>
      <c r="T84" s="12"/>
      <c r="U84" s="11">
        <f t="shared" ref="U84:U89" si="64">ROUND((Q84-S84),5)</f>
        <v>-19038.96</v>
      </c>
      <c r="V84" s="12"/>
      <c r="W84" s="13">
        <f t="shared" ref="W84:W89" si="65">ROUND(IF(S84=0, IF(Q84=0, 0, 1), Q84/S84),5)</f>
        <v>-113.69253</v>
      </c>
      <c r="X84" s="12"/>
      <c r="Y84" s="11">
        <v>-42579.18</v>
      </c>
      <c r="Z84" s="12"/>
      <c r="AA84" s="11">
        <v>166</v>
      </c>
      <c r="AB84" s="12"/>
      <c r="AC84" s="11">
        <f t="shared" ref="AC84:AC89" si="66">ROUND((Y84-AA84),5)</f>
        <v>-42745.18</v>
      </c>
      <c r="AD84" s="12"/>
      <c r="AE84" s="13">
        <f t="shared" ref="AE84:AE89" si="67">ROUND(IF(AA84=0, IF(Y84=0, 0, 1), Y84/AA84),5)</f>
        <v>-256.50108</v>
      </c>
      <c r="AF84" s="12"/>
      <c r="AG84" s="11">
        <v>0</v>
      </c>
      <c r="AH84" s="12"/>
      <c r="AI84" s="11">
        <v>166</v>
      </c>
      <c r="AJ84" s="12"/>
      <c r="AK84" s="11">
        <f t="shared" ref="AK84:AK89" si="68">ROUND((AG84-AI84),5)</f>
        <v>-166</v>
      </c>
      <c r="AL84" s="12"/>
      <c r="AM84" s="13">
        <f t="shared" ref="AM84:AM89" si="69">ROUND(IF(AI84=0, IF(AG84=0, 0, 1), AG84/AI84),5)</f>
        <v>0</v>
      </c>
      <c r="AN84" s="12"/>
      <c r="AO84" s="11">
        <f t="shared" ref="AO84:AO89" si="70">ROUND(I84+Q84+Y84+AG84,5)</f>
        <v>-28411.5</v>
      </c>
      <c r="AP84" s="12"/>
      <c r="AQ84" s="11">
        <f t="shared" ref="AQ84:AQ89" si="71">ROUND(K84+S84+AA84+AI84,5)</f>
        <v>664</v>
      </c>
      <c r="AR84" s="12"/>
      <c r="AS84" s="11">
        <f t="shared" ref="AS84:AS89" si="72">ROUND((AO84-AQ84),5)</f>
        <v>-29075.5</v>
      </c>
      <c r="AT84" s="12"/>
      <c r="AU84" s="13">
        <f t="shared" ref="AU84:AU89" si="73">ROUND(IF(AQ84=0, IF(AO84=0, 0, 1), AO84/AQ84),5)</f>
        <v>-42.788400000000003</v>
      </c>
    </row>
    <row r="85" spans="1:47" x14ac:dyDescent="0.3">
      <c r="A85" s="1"/>
      <c r="B85" s="1"/>
      <c r="C85" s="1"/>
      <c r="D85" s="1"/>
      <c r="E85" s="1"/>
      <c r="F85" s="1" t="s">
        <v>91</v>
      </c>
      <c r="G85" s="1"/>
      <c r="H85" s="1"/>
      <c r="I85" s="11">
        <v>7.43</v>
      </c>
      <c r="J85" s="12"/>
      <c r="K85" s="11">
        <v>0</v>
      </c>
      <c r="L85" s="12"/>
      <c r="M85" s="11">
        <f t="shared" si="62"/>
        <v>7.43</v>
      </c>
      <c r="N85" s="12"/>
      <c r="O85" s="13">
        <f t="shared" si="63"/>
        <v>1</v>
      </c>
      <c r="P85" s="12"/>
      <c r="Q85" s="11">
        <v>6.76</v>
      </c>
      <c r="R85" s="12"/>
      <c r="S85" s="11">
        <v>0</v>
      </c>
      <c r="T85" s="12"/>
      <c r="U85" s="11">
        <f t="shared" si="64"/>
        <v>6.76</v>
      </c>
      <c r="V85" s="12"/>
      <c r="W85" s="13">
        <f t="shared" si="65"/>
        <v>1</v>
      </c>
      <c r="X85" s="12"/>
      <c r="Y85" s="11">
        <v>6.56</v>
      </c>
      <c r="Z85" s="12"/>
      <c r="AA85" s="11">
        <v>0</v>
      </c>
      <c r="AB85" s="12"/>
      <c r="AC85" s="11">
        <f t="shared" si="66"/>
        <v>6.56</v>
      </c>
      <c r="AD85" s="12"/>
      <c r="AE85" s="13">
        <f t="shared" si="67"/>
        <v>1</v>
      </c>
      <c r="AF85" s="12"/>
      <c r="AG85" s="11">
        <v>6.77</v>
      </c>
      <c r="AH85" s="12"/>
      <c r="AI85" s="11">
        <v>0</v>
      </c>
      <c r="AJ85" s="12"/>
      <c r="AK85" s="11">
        <f t="shared" si="68"/>
        <v>6.77</v>
      </c>
      <c r="AL85" s="12"/>
      <c r="AM85" s="13">
        <f t="shared" si="69"/>
        <v>1</v>
      </c>
      <c r="AN85" s="12"/>
      <c r="AO85" s="11">
        <f t="shared" si="70"/>
        <v>27.52</v>
      </c>
      <c r="AP85" s="12"/>
      <c r="AQ85" s="11">
        <f t="shared" si="71"/>
        <v>0</v>
      </c>
      <c r="AR85" s="12"/>
      <c r="AS85" s="11">
        <f t="shared" si="72"/>
        <v>27.52</v>
      </c>
      <c r="AT85" s="12"/>
      <c r="AU85" s="13">
        <f t="shared" si="73"/>
        <v>1</v>
      </c>
    </row>
    <row r="86" spans="1:47" ht="19.5" thickBot="1" x14ac:dyDescent="0.35">
      <c r="A86" s="1"/>
      <c r="B86" s="1"/>
      <c r="C86" s="1"/>
      <c r="D86" s="1"/>
      <c r="E86" s="1"/>
      <c r="F86" s="1" t="s">
        <v>92</v>
      </c>
      <c r="G86" s="1"/>
      <c r="H86" s="1"/>
      <c r="I86" s="11">
        <v>0.42</v>
      </c>
      <c r="J86" s="12"/>
      <c r="K86" s="11">
        <v>0</v>
      </c>
      <c r="L86" s="12"/>
      <c r="M86" s="11">
        <f t="shared" si="62"/>
        <v>0.42</v>
      </c>
      <c r="N86" s="12"/>
      <c r="O86" s="13">
        <f t="shared" si="63"/>
        <v>1</v>
      </c>
      <c r="P86" s="12"/>
      <c r="Q86" s="11">
        <v>0.43</v>
      </c>
      <c r="R86" s="12"/>
      <c r="S86" s="11">
        <v>0</v>
      </c>
      <c r="T86" s="12"/>
      <c r="U86" s="11">
        <f t="shared" si="64"/>
        <v>0.43</v>
      </c>
      <c r="V86" s="12"/>
      <c r="W86" s="13">
        <f t="shared" si="65"/>
        <v>1</v>
      </c>
      <c r="X86" s="12"/>
      <c r="Y86" s="11">
        <v>0.42</v>
      </c>
      <c r="Z86" s="12"/>
      <c r="AA86" s="11">
        <v>0</v>
      </c>
      <c r="AB86" s="12"/>
      <c r="AC86" s="11">
        <f t="shared" si="66"/>
        <v>0.42</v>
      </c>
      <c r="AD86" s="12"/>
      <c r="AE86" s="13">
        <f t="shared" si="67"/>
        <v>1</v>
      </c>
      <c r="AF86" s="12"/>
      <c r="AG86" s="11">
        <v>3.67</v>
      </c>
      <c r="AH86" s="12"/>
      <c r="AI86" s="11">
        <v>0</v>
      </c>
      <c r="AJ86" s="12"/>
      <c r="AK86" s="11">
        <f t="shared" si="68"/>
        <v>3.67</v>
      </c>
      <c r="AL86" s="12"/>
      <c r="AM86" s="13">
        <f t="shared" si="69"/>
        <v>1</v>
      </c>
      <c r="AN86" s="12"/>
      <c r="AO86" s="11">
        <f t="shared" si="70"/>
        <v>4.9400000000000004</v>
      </c>
      <c r="AP86" s="12"/>
      <c r="AQ86" s="11">
        <f t="shared" si="71"/>
        <v>0</v>
      </c>
      <c r="AR86" s="12"/>
      <c r="AS86" s="11">
        <f t="shared" si="72"/>
        <v>4.9400000000000004</v>
      </c>
      <c r="AT86" s="12"/>
      <c r="AU86" s="13">
        <f t="shared" si="73"/>
        <v>1</v>
      </c>
    </row>
    <row r="87" spans="1:47" ht="19.5" thickBot="1" x14ac:dyDescent="0.35">
      <c r="A87" s="1"/>
      <c r="B87" s="1"/>
      <c r="C87" s="1"/>
      <c r="D87" s="1"/>
      <c r="E87" s="1" t="s">
        <v>93</v>
      </c>
      <c r="F87" s="1"/>
      <c r="G87" s="1"/>
      <c r="H87" s="1"/>
      <c r="I87" s="18">
        <f>ROUND(SUM(I83:I86),5)</f>
        <v>33048.49</v>
      </c>
      <c r="J87" s="12"/>
      <c r="K87" s="18">
        <f>ROUND(SUM(K83:K86),5)</f>
        <v>166</v>
      </c>
      <c r="L87" s="12"/>
      <c r="M87" s="18">
        <f t="shared" si="62"/>
        <v>32882.49</v>
      </c>
      <c r="N87" s="12"/>
      <c r="O87" s="19">
        <f t="shared" si="63"/>
        <v>199.08729</v>
      </c>
      <c r="P87" s="12"/>
      <c r="Q87" s="18">
        <f>ROUND(SUM(Q83:Q86),5)</f>
        <v>-18865.77</v>
      </c>
      <c r="R87" s="12"/>
      <c r="S87" s="18">
        <f>ROUND(SUM(S83:S86),5)</f>
        <v>166</v>
      </c>
      <c r="T87" s="12"/>
      <c r="U87" s="18">
        <f t="shared" si="64"/>
        <v>-19031.77</v>
      </c>
      <c r="V87" s="12"/>
      <c r="W87" s="19">
        <f t="shared" si="65"/>
        <v>-113.64922</v>
      </c>
      <c r="X87" s="12"/>
      <c r="Y87" s="18">
        <f>ROUND(SUM(Y83:Y86),5)</f>
        <v>-42572.2</v>
      </c>
      <c r="Z87" s="12"/>
      <c r="AA87" s="18">
        <f>ROUND(SUM(AA83:AA86),5)</f>
        <v>166</v>
      </c>
      <c r="AB87" s="12"/>
      <c r="AC87" s="18">
        <f t="shared" si="66"/>
        <v>-42738.2</v>
      </c>
      <c r="AD87" s="12"/>
      <c r="AE87" s="19">
        <f t="shared" si="67"/>
        <v>-256.45904000000002</v>
      </c>
      <c r="AF87" s="12"/>
      <c r="AG87" s="18">
        <f>ROUND(SUM(AG83:AG86),5)</f>
        <v>10.44</v>
      </c>
      <c r="AH87" s="12"/>
      <c r="AI87" s="18">
        <f>ROUND(SUM(AI83:AI86),5)</f>
        <v>166</v>
      </c>
      <c r="AJ87" s="12"/>
      <c r="AK87" s="18">
        <f t="shared" si="68"/>
        <v>-155.56</v>
      </c>
      <c r="AL87" s="12"/>
      <c r="AM87" s="19">
        <f t="shared" si="69"/>
        <v>6.2890000000000001E-2</v>
      </c>
      <c r="AN87" s="12"/>
      <c r="AO87" s="18">
        <f t="shared" si="70"/>
        <v>-28379.040000000001</v>
      </c>
      <c r="AP87" s="12"/>
      <c r="AQ87" s="18">
        <f t="shared" si="71"/>
        <v>664</v>
      </c>
      <c r="AR87" s="12"/>
      <c r="AS87" s="18">
        <f t="shared" si="72"/>
        <v>-29043.040000000001</v>
      </c>
      <c r="AT87" s="12"/>
      <c r="AU87" s="19">
        <f t="shared" si="73"/>
        <v>-42.739519999999999</v>
      </c>
    </row>
    <row r="88" spans="1:47" ht="19.5" thickBot="1" x14ac:dyDescent="0.35">
      <c r="A88" s="1"/>
      <c r="B88" s="1"/>
      <c r="C88" s="1"/>
      <c r="D88" s="1" t="s">
        <v>94</v>
      </c>
      <c r="E88" s="1"/>
      <c r="F88" s="1"/>
      <c r="G88" s="1"/>
      <c r="H88" s="1"/>
      <c r="I88" s="16">
        <f>ROUND(SUM(I4:I6)+I82+I87,5)</f>
        <v>202579.36</v>
      </c>
      <c r="J88" s="12"/>
      <c r="K88" s="16">
        <f>ROUND(SUM(K4:K6)+K82+K87,5)</f>
        <v>287440.75</v>
      </c>
      <c r="L88" s="12"/>
      <c r="M88" s="16">
        <f t="shared" si="62"/>
        <v>-84861.39</v>
      </c>
      <c r="N88" s="12"/>
      <c r="O88" s="17">
        <f t="shared" si="63"/>
        <v>0.70477000000000001</v>
      </c>
      <c r="P88" s="12"/>
      <c r="Q88" s="16">
        <f>ROUND(SUM(Q4:Q6)+Q82+Q87,5)</f>
        <v>266700.55</v>
      </c>
      <c r="R88" s="12"/>
      <c r="S88" s="16">
        <f>ROUND(SUM(S4:S6)+S82+S87,5)</f>
        <v>287442.75</v>
      </c>
      <c r="T88" s="12"/>
      <c r="U88" s="16">
        <f t="shared" si="64"/>
        <v>-20742.2</v>
      </c>
      <c r="V88" s="12"/>
      <c r="W88" s="17">
        <f t="shared" si="65"/>
        <v>0.92784</v>
      </c>
      <c r="X88" s="12"/>
      <c r="Y88" s="16">
        <f>ROUND(SUM(Y4:Y6)+Y82+Y87,5)</f>
        <v>169342.97</v>
      </c>
      <c r="Z88" s="12"/>
      <c r="AA88" s="16">
        <f>ROUND(SUM(AA4:AA6)+AA82+AA87,5)</f>
        <v>287443.75</v>
      </c>
      <c r="AB88" s="12"/>
      <c r="AC88" s="16">
        <f t="shared" si="66"/>
        <v>-118100.78</v>
      </c>
      <c r="AD88" s="12"/>
      <c r="AE88" s="17">
        <f t="shared" si="67"/>
        <v>0.58913000000000004</v>
      </c>
      <c r="AF88" s="12"/>
      <c r="AG88" s="16">
        <f>ROUND(SUM(AG4:AG6)+AG82+AG87,5)</f>
        <v>174419.24</v>
      </c>
      <c r="AH88" s="12"/>
      <c r="AI88" s="16">
        <f>ROUND(SUM(AI4:AI6)+AI82+AI87,5)</f>
        <v>287444.75</v>
      </c>
      <c r="AJ88" s="12"/>
      <c r="AK88" s="16">
        <f t="shared" si="68"/>
        <v>-113025.51</v>
      </c>
      <c r="AL88" s="12"/>
      <c r="AM88" s="17">
        <f t="shared" si="69"/>
        <v>0.60679000000000005</v>
      </c>
      <c r="AN88" s="12"/>
      <c r="AO88" s="16">
        <f t="shared" si="70"/>
        <v>813042.12</v>
      </c>
      <c r="AP88" s="12"/>
      <c r="AQ88" s="16">
        <f t="shared" si="71"/>
        <v>1149772</v>
      </c>
      <c r="AR88" s="12"/>
      <c r="AS88" s="16">
        <f t="shared" si="72"/>
        <v>-336729.88</v>
      </c>
      <c r="AT88" s="12"/>
      <c r="AU88" s="17">
        <f t="shared" si="73"/>
        <v>0.70713000000000004</v>
      </c>
    </row>
    <row r="89" spans="1:47" x14ac:dyDescent="0.3">
      <c r="A89" s="1"/>
      <c r="B89" s="1"/>
      <c r="C89" s="1" t="s">
        <v>95</v>
      </c>
      <c r="D89" s="1"/>
      <c r="E89" s="1"/>
      <c r="F89" s="1"/>
      <c r="G89" s="1"/>
      <c r="H89" s="1"/>
      <c r="I89" s="11">
        <f>I88</f>
        <v>202579.36</v>
      </c>
      <c r="J89" s="12"/>
      <c r="K89" s="11">
        <f>K88</f>
        <v>287440.75</v>
      </c>
      <c r="L89" s="12"/>
      <c r="M89" s="11">
        <f t="shared" si="62"/>
        <v>-84861.39</v>
      </c>
      <c r="N89" s="12"/>
      <c r="O89" s="13">
        <f t="shared" si="63"/>
        <v>0.70477000000000001</v>
      </c>
      <c r="P89" s="12"/>
      <c r="Q89" s="11">
        <f>Q88</f>
        <v>266700.55</v>
      </c>
      <c r="R89" s="12"/>
      <c r="S89" s="11">
        <f>S88</f>
        <v>287442.75</v>
      </c>
      <c r="T89" s="12"/>
      <c r="U89" s="11">
        <f t="shared" si="64"/>
        <v>-20742.2</v>
      </c>
      <c r="V89" s="12"/>
      <c r="W89" s="13">
        <f t="shared" si="65"/>
        <v>0.92784</v>
      </c>
      <c r="X89" s="12"/>
      <c r="Y89" s="11">
        <f>Y88</f>
        <v>169342.97</v>
      </c>
      <c r="Z89" s="12"/>
      <c r="AA89" s="11">
        <f>AA88</f>
        <v>287443.75</v>
      </c>
      <c r="AB89" s="12"/>
      <c r="AC89" s="11">
        <f t="shared" si="66"/>
        <v>-118100.78</v>
      </c>
      <c r="AD89" s="12"/>
      <c r="AE89" s="13">
        <f t="shared" si="67"/>
        <v>0.58913000000000004</v>
      </c>
      <c r="AF89" s="12"/>
      <c r="AG89" s="11">
        <f>AG88</f>
        <v>174419.24</v>
      </c>
      <c r="AH89" s="12"/>
      <c r="AI89" s="11">
        <f>AI88</f>
        <v>287444.75</v>
      </c>
      <c r="AJ89" s="12"/>
      <c r="AK89" s="11">
        <f t="shared" si="68"/>
        <v>-113025.51</v>
      </c>
      <c r="AL89" s="12"/>
      <c r="AM89" s="13">
        <f t="shared" si="69"/>
        <v>0.60679000000000005</v>
      </c>
      <c r="AN89" s="12"/>
      <c r="AO89" s="11">
        <f t="shared" si="70"/>
        <v>813042.12</v>
      </c>
      <c r="AP89" s="12"/>
      <c r="AQ89" s="11">
        <f t="shared" si="71"/>
        <v>1149772</v>
      </c>
      <c r="AR89" s="12"/>
      <c r="AS89" s="11">
        <f t="shared" si="72"/>
        <v>-336729.88</v>
      </c>
      <c r="AT89" s="12"/>
      <c r="AU89" s="13">
        <f t="shared" si="73"/>
        <v>0.70713000000000004</v>
      </c>
    </row>
    <row r="90" spans="1:47" x14ac:dyDescent="0.3">
      <c r="A90" s="1"/>
      <c r="B90" s="1"/>
      <c r="C90" s="1"/>
      <c r="D90" s="1" t="s">
        <v>96</v>
      </c>
      <c r="E90" s="1"/>
      <c r="F90" s="1"/>
      <c r="G90" s="1"/>
      <c r="H90" s="1"/>
      <c r="I90" s="11"/>
      <c r="J90" s="12"/>
      <c r="K90" s="11"/>
      <c r="L90" s="12"/>
      <c r="M90" s="11"/>
      <c r="N90" s="12"/>
      <c r="O90" s="13"/>
      <c r="P90" s="12"/>
      <c r="Q90" s="11"/>
      <c r="R90" s="12"/>
      <c r="S90" s="11"/>
      <c r="T90" s="12"/>
      <c r="U90" s="11"/>
      <c r="V90" s="12"/>
      <c r="W90" s="13"/>
      <c r="X90" s="12"/>
      <c r="Y90" s="11"/>
      <c r="Z90" s="12"/>
      <c r="AA90" s="11"/>
      <c r="AB90" s="12"/>
      <c r="AC90" s="11"/>
      <c r="AD90" s="12"/>
      <c r="AE90" s="13"/>
      <c r="AF90" s="12"/>
      <c r="AG90" s="11"/>
      <c r="AH90" s="12"/>
      <c r="AI90" s="11"/>
      <c r="AJ90" s="12"/>
      <c r="AK90" s="11"/>
      <c r="AL90" s="12"/>
      <c r="AM90" s="13"/>
      <c r="AN90" s="12"/>
      <c r="AO90" s="11"/>
      <c r="AP90" s="12"/>
      <c r="AQ90" s="11"/>
      <c r="AR90" s="12"/>
      <c r="AS90" s="11"/>
      <c r="AT90" s="12"/>
      <c r="AU90" s="13"/>
    </row>
    <row r="91" spans="1:47" x14ac:dyDescent="0.3">
      <c r="A91" s="1"/>
      <c r="B91" s="1"/>
      <c r="C91" s="1"/>
      <c r="D91" s="1"/>
      <c r="E91" s="1" t="s">
        <v>97</v>
      </c>
      <c r="F91" s="1"/>
      <c r="G91" s="1"/>
      <c r="H91" s="1"/>
      <c r="I91" s="11">
        <v>87731.88</v>
      </c>
      <c r="J91" s="12"/>
      <c r="K91" s="11">
        <v>144835</v>
      </c>
      <c r="L91" s="12"/>
      <c r="M91" s="11">
        <f>ROUND((I91-K91),5)</f>
        <v>-57103.12</v>
      </c>
      <c r="N91" s="12"/>
      <c r="O91" s="13">
        <f>ROUND(IF(K91=0, IF(I91=0, 0, 1), I91/K91),5)</f>
        <v>0.60573999999999995</v>
      </c>
      <c r="P91" s="12"/>
      <c r="Q91" s="11">
        <v>112866.17</v>
      </c>
      <c r="R91" s="12"/>
      <c r="S91" s="11">
        <v>144835</v>
      </c>
      <c r="T91" s="12"/>
      <c r="U91" s="11">
        <f>ROUND((Q91-S91),5)</f>
        <v>-31968.83</v>
      </c>
      <c r="V91" s="12"/>
      <c r="W91" s="13">
        <f>ROUND(IF(S91=0, IF(Q91=0, 0, 1), Q91/S91),5)</f>
        <v>0.77927000000000002</v>
      </c>
      <c r="X91" s="12"/>
      <c r="Y91" s="11">
        <v>106742.56</v>
      </c>
      <c r="Z91" s="12"/>
      <c r="AA91" s="11">
        <v>144835</v>
      </c>
      <c r="AB91" s="12"/>
      <c r="AC91" s="11">
        <f>ROUND((Y91-AA91),5)</f>
        <v>-38092.44</v>
      </c>
      <c r="AD91" s="12"/>
      <c r="AE91" s="13">
        <f>ROUND(IF(AA91=0, IF(Y91=0, 0, 1), Y91/AA91),5)</f>
        <v>0.73699000000000003</v>
      </c>
      <c r="AF91" s="12"/>
      <c r="AG91" s="11">
        <v>109992.23</v>
      </c>
      <c r="AH91" s="12"/>
      <c r="AI91" s="11">
        <v>144835</v>
      </c>
      <c r="AJ91" s="12"/>
      <c r="AK91" s="11">
        <f>ROUND((AG91-AI91),5)</f>
        <v>-34842.769999999997</v>
      </c>
      <c r="AL91" s="12"/>
      <c r="AM91" s="13">
        <f>ROUND(IF(AI91=0, IF(AG91=0, 0, 1), AG91/AI91),5)</f>
        <v>0.75943000000000005</v>
      </c>
      <c r="AN91" s="12"/>
      <c r="AO91" s="11">
        <f>ROUND(I91+Q91+Y91+AG91,5)</f>
        <v>417332.84</v>
      </c>
      <c r="AP91" s="12"/>
      <c r="AQ91" s="11">
        <f>ROUND(K91+S91+AA91+AI91,5)</f>
        <v>579340</v>
      </c>
      <c r="AR91" s="12"/>
      <c r="AS91" s="11">
        <f>ROUND((AO91-AQ91),5)</f>
        <v>-162007.16</v>
      </c>
      <c r="AT91" s="12"/>
      <c r="AU91" s="13">
        <f>ROUND(IF(AQ91=0, IF(AO91=0, 0, 1), AO91/AQ91),5)</f>
        <v>0.72036</v>
      </c>
    </row>
    <row r="92" spans="1:47" x14ac:dyDescent="0.3">
      <c r="A92" s="1"/>
      <c r="B92" s="1"/>
      <c r="C92" s="1"/>
      <c r="D92" s="1"/>
      <c r="E92" s="1" t="s">
        <v>98</v>
      </c>
      <c r="F92" s="1"/>
      <c r="G92" s="1"/>
      <c r="H92" s="1"/>
      <c r="I92" s="11"/>
      <c r="J92" s="12"/>
      <c r="K92" s="11"/>
      <c r="L92" s="12"/>
      <c r="M92" s="11"/>
      <c r="N92" s="12"/>
      <c r="O92" s="13"/>
      <c r="P92" s="12"/>
      <c r="Q92" s="11"/>
      <c r="R92" s="12"/>
      <c r="S92" s="11"/>
      <c r="T92" s="12"/>
      <c r="U92" s="11"/>
      <c r="V92" s="12"/>
      <c r="W92" s="13"/>
      <c r="X92" s="12"/>
      <c r="Y92" s="11"/>
      <c r="Z92" s="12"/>
      <c r="AA92" s="11"/>
      <c r="AB92" s="12"/>
      <c r="AC92" s="11"/>
      <c r="AD92" s="12"/>
      <c r="AE92" s="13"/>
      <c r="AF92" s="12"/>
      <c r="AG92" s="11"/>
      <c r="AH92" s="12"/>
      <c r="AI92" s="11"/>
      <c r="AJ92" s="12"/>
      <c r="AK92" s="11"/>
      <c r="AL92" s="12"/>
      <c r="AM92" s="13"/>
      <c r="AN92" s="12"/>
      <c r="AO92" s="11"/>
      <c r="AP92" s="12"/>
      <c r="AQ92" s="11"/>
      <c r="AR92" s="12"/>
      <c r="AS92" s="11"/>
      <c r="AT92" s="12"/>
      <c r="AU92" s="13"/>
    </row>
    <row r="93" spans="1:47" x14ac:dyDescent="0.3">
      <c r="A93" s="1"/>
      <c r="B93" s="1"/>
      <c r="C93" s="1"/>
      <c r="D93" s="1"/>
      <c r="E93" s="1"/>
      <c r="F93" s="1" t="s">
        <v>99</v>
      </c>
      <c r="G93" s="1"/>
      <c r="H93" s="1"/>
      <c r="I93" s="11">
        <v>5262.8</v>
      </c>
      <c r="J93" s="12"/>
      <c r="K93" s="11">
        <v>8979</v>
      </c>
      <c r="L93" s="12"/>
      <c r="M93" s="11">
        <f t="shared" ref="M93:M102" si="74">ROUND((I93-K93),5)</f>
        <v>-3716.2</v>
      </c>
      <c r="N93" s="12"/>
      <c r="O93" s="13">
        <f t="shared" ref="O93:O102" si="75">ROUND(IF(K93=0, IF(I93=0, 0, 1), I93/K93),5)</f>
        <v>0.58611999999999997</v>
      </c>
      <c r="P93" s="12"/>
      <c r="Q93" s="11">
        <v>6830.47</v>
      </c>
      <c r="R93" s="12"/>
      <c r="S93" s="11">
        <v>8979</v>
      </c>
      <c r="T93" s="12"/>
      <c r="U93" s="11">
        <f t="shared" ref="U93:U102" si="76">ROUND((Q93-S93),5)</f>
        <v>-2148.5300000000002</v>
      </c>
      <c r="V93" s="12"/>
      <c r="W93" s="13">
        <f t="shared" ref="W93:W102" si="77">ROUND(IF(S93=0, IF(Q93=0, 0, 1), Q93/S93),5)</f>
        <v>0.76071999999999995</v>
      </c>
      <c r="X93" s="12"/>
      <c r="Y93" s="11">
        <v>6548.79</v>
      </c>
      <c r="Z93" s="12"/>
      <c r="AA93" s="11">
        <v>8980</v>
      </c>
      <c r="AB93" s="12"/>
      <c r="AC93" s="11">
        <f t="shared" ref="AC93:AC102" si="78">ROUND((Y93-AA93),5)</f>
        <v>-2431.21</v>
      </c>
      <c r="AD93" s="12"/>
      <c r="AE93" s="13">
        <f t="shared" ref="AE93:AE102" si="79">ROUND(IF(AA93=0, IF(Y93=0, 0, 1), Y93/AA93),5)</f>
        <v>0.72926000000000002</v>
      </c>
      <c r="AF93" s="12"/>
      <c r="AG93" s="11">
        <v>6472.96</v>
      </c>
      <c r="AH93" s="12"/>
      <c r="AI93" s="11">
        <v>8980</v>
      </c>
      <c r="AJ93" s="12"/>
      <c r="AK93" s="11">
        <f t="shared" ref="AK93:AK102" si="80">ROUND((AG93-AI93),5)</f>
        <v>-2507.04</v>
      </c>
      <c r="AL93" s="12"/>
      <c r="AM93" s="13">
        <f t="shared" ref="AM93:AM102" si="81">ROUND(IF(AI93=0, IF(AG93=0, 0, 1), AG93/AI93),5)</f>
        <v>0.72082000000000002</v>
      </c>
      <c r="AN93" s="12"/>
      <c r="AO93" s="11">
        <f t="shared" ref="AO93:AO102" si="82">ROUND(I93+Q93+Y93+AG93,5)</f>
        <v>25115.02</v>
      </c>
      <c r="AP93" s="12"/>
      <c r="AQ93" s="11">
        <f t="shared" ref="AQ93:AQ102" si="83">ROUND(K93+S93+AA93+AI93,5)</f>
        <v>35918</v>
      </c>
      <c r="AR93" s="12"/>
      <c r="AS93" s="11">
        <f t="shared" ref="AS93:AS102" si="84">ROUND((AO93-AQ93),5)</f>
        <v>-10802.98</v>
      </c>
      <c r="AT93" s="12"/>
      <c r="AU93" s="13">
        <f t="shared" ref="AU93:AU102" si="85">ROUND(IF(AQ93=0, IF(AO93=0, 0, 1), AO93/AQ93),5)</f>
        <v>0.69923000000000002</v>
      </c>
    </row>
    <row r="94" spans="1:47" x14ac:dyDescent="0.3">
      <c r="A94" s="1"/>
      <c r="B94" s="1"/>
      <c r="C94" s="1"/>
      <c r="D94" s="1"/>
      <c r="E94" s="1"/>
      <c r="F94" s="1" t="s">
        <v>100</v>
      </c>
      <c r="G94" s="1"/>
      <c r="H94" s="1"/>
      <c r="I94" s="11">
        <v>1230.8</v>
      </c>
      <c r="J94" s="12"/>
      <c r="K94" s="11">
        <v>2100</v>
      </c>
      <c r="L94" s="12"/>
      <c r="M94" s="11">
        <f t="shared" si="74"/>
        <v>-869.2</v>
      </c>
      <c r="N94" s="12"/>
      <c r="O94" s="13">
        <f t="shared" si="75"/>
        <v>0.58609999999999995</v>
      </c>
      <c r="P94" s="12"/>
      <c r="Q94" s="11">
        <v>1597.47</v>
      </c>
      <c r="R94" s="12"/>
      <c r="S94" s="11">
        <v>2100</v>
      </c>
      <c r="T94" s="12"/>
      <c r="U94" s="11">
        <f t="shared" si="76"/>
        <v>-502.53</v>
      </c>
      <c r="V94" s="12"/>
      <c r="W94" s="13">
        <f t="shared" si="77"/>
        <v>0.76070000000000004</v>
      </c>
      <c r="X94" s="12"/>
      <c r="Y94" s="11">
        <v>1510.74</v>
      </c>
      <c r="Z94" s="12"/>
      <c r="AA94" s="11">
        <v>2100</v>
      </c>
      <c r="AB94" s="12"/>
      <c r="AC94" s="11">
        <f t="shared" si="78"/>
        <v>-589.26</v>
      </c>
      <c r="AD94" s="12"/>
      <c r="AE94" s="13">
        <f t="shared" si="79"/>
        <v>0.71940000000000004</v>
      </c>
      <c r="AF94" s="12"/>
      <c r="AG94" s="11">
        <v>1513.83</v>
      </c>
      <c r="AH94" s="12"/>
      <c r="AI94" s="11">
        <v>2100</v>
      </c>
      <c r="AJ94" s="12"/>
      <c r="AK94" s="11">
        <f t="shared" si="80"/>
        <v>-586.16999999999996</v>
      </c>
      <c r="AL94" s="12"/>
      <c r="AM94" s="13">
        <f t="shared" si="81"/>
        <v>0.72087000000000001</v>
      </c>
      <c r="AN94" s="12"/>
      <c r="AO94" s="11">
        <f t="shared" si="82"/>
        <v>5852.84</v>
      </c>
      <c r="AP94" s="12"/>
      <c r="AQ94" s="11">
        <f t="shared" si="83"/>
        <v>8400</v>
      </c>
      <c r="AR94" s="12"/>
      <c r="AS94" s="11">
        <f t="shared" si="84"/>
        <v>-2547.16</v>
      </c>
      <c r="AT94" s="12"/>
      <c r="AU94" s="13">
        <f t="shared" si="85"/>
        <v>0.69677</v>
      </c>
    </row>
    <row r="95" spans="1:47" x14ac:dyDescent="0.3">
      <c r="A95" s="1"/>
      <c r="B95" s="1"/>
      <c r="C95" s="1"/>
      <c r="D95" s="1"/>
      <c r="E95" s="1"/>
      <c r="F95" s="1" t="s">
        <v>101</v>
      </c>
      <c r="G95" s="1"/>
      <c r="H95" s="1"/>
      <c r="I95" s="11">
        <v>0</v>
      </c>
      <c r="J95" s="12"/>
      <c r="K95" s="11">
        <v>3832</v>
      </c>
      <c r="L95" s="12"/>
      <c r="M95" s="11">
        <f t="shared" si="74"/>
        <v>-3832</v>
      </c>
      <c r="N95" s="12"/>
      <c r="O95" s="13">
        <f t="shared" si="75"/>
        <v>0</v>
      </c>
      <c r="P95" s="12"/>
      <c r="Q95" s="11">
        <v>3593.61</v>
      </c>
      <c r="R95" s="12"/>
      <c r="S95" s="11">
        <v>3832</v>
      </c>
      <c r="T95" s="12"/>
      <c r="U95" s="11">
        <f t="shared" si="76"/>
        <v>-238.39</v>
      </c>
      <c r="V95" s="12"/>
      <c r="W95" s="13">
        <f t="shared" si="77"/>
        <v>0.93779000000000001</v>
      </c>
      <c r="X95" s="12"/>
      <c r="Y95" s="11">
        <v>1600.45</v>
      </c>
      <c r="Z95" s="12"/>
      <c r="AA95" s="11">
        <v>3832</v>
      </c>
      <c r="AB95" s="12"/>
      <c r="AC95" s="11">
        <f t="shared" si="78"/>
        <v>-2231.5500000000002</v>
      </c>
      <c r="AD95" s="12"/>
      <c r="AE95" s="13">
        <f t="shared" si="79"/>
        <v>0.41765000000000002</v>
      </c>
      <c r="AF95" s="12"/>
      <c r="AG95" s="11">
        <v>1871.06</v>
      </c>
      <c r="AH95" s="12"/>
      <c r="AI95" s="11">
        <v>3832</v>
      </c>
      <c r="AJ95" s="12"/>
      <c r="AK95" s="11">
        <f t="shared" si="80"/>
        <v>-1960.94</v>
      </c>
      <c r="AL95" s="12"/>
      <c r="AM95" s="13">
        <f t="shared" si="81"/>
        <v>0.48826999999999998</v>
      </c>
      <c r="AN95" s="12"/>
      <c r="AO95" s="11">
        <f t="shared" si="82"/>
        <v>7065.12</v>
      </c>
      <c r="AP95" s="12"/>
      <c r="AQ95" s="11">
        <f t="shared" si="83"/>
        <v>15328</v>
      </c>
      <c r="AR95" s="12"/>
      <c r="AS95" s="11">
        <f t="shared" si="84"/>
        <v>-8262.8799999999992</v>
      </c>
      <c r="AT95" s="12"/>
      <c r="AU95" s="13">
        <f t="shared" si="85"/>
        <v>0.46093000000000001</v>
      </c>
    </row>
    <row r="96" spans="1:47" x14ac:dyDescent="0.3">
      <c r="A96" s="1"/>
      <c r="B96" s="1"/>
      <c r="C96" s="1"/>
      <c r="D96" s="1"/>
      <c r="E96" s="1"/>
      <c r="F96" s="1" t="s">
        <v>102</v>
      </c>
      <c r="G96" s="1"/>
      <c r="H96" s="1"/>
      <c r="I96" s="11">
        <v>25307.8</v>
      </c>
      <c r="J96" s="12"/>
      <c r="K96" s="11">
        <v>32621</v>
      </c>
      <c r="L96" s="12"/>
      <c r="M96" s="11">
        <f t="shared" si="74"/>
        <v>-7313.2</v>
      </c>
      <c r="N96" s="12"/>
      <c r="O96" s="13">
        <f t="shared" si="75"/>
        <v>0.77581</v>
      </c>
      <c r="P96" s="12"/>
      <c r="Q96" s="11">
        <v>24219.63</v>
      </c>
      <c r="R96" s="12"/>
      <c r="S96" s="11">
        <v>32621</v>
      </c>
      <c r="T96" s="12"/>
      <c r="U96" s="11">
        <f t="shared" si="76"/>
        <v>-8401.3700000000008</v>
      </c>
      <c r="V96" s="12"/>
      <c r="W96" s="13">
        <f t="shared" si="77"/>
        <v>0.74246000000000001</v>
      </c>
      <c r="X96" s="12"/>
      <c r="Y96" s="11">
        <v>23294.84</v>
      </c>
      <c r="Z96" s="12"/>
      <c r="AA96" s="11">
        <v>32621</v>
      </c>
      <c r="AB96" s="12"/>
      <c r="AC96" s="11">
        <f t="shared" si="78"/>
        <v>-9326.16</v>
      </c>
      <c r="AD96" s="12"/>
      <c r="AE96" s="13">
        <f t="shared" si="79"/>
        <v>0.71411000000000002</v>
      </c>
      <c r="AF96" s="12"/>
      <c r="AG96" s="11">
        <v>19332.16</v>
      </c>
      <c r="AH96" s="12"/>
      <c r="AI96" s="11">
        <v>32621</v>
      </c>
      <c r="AJ96" s="12"/>
      <c r="AK96" s="11">
        <f t="shared" si="80"/>
        <v>-13288.84</v>
      </c>
      <c r="AL96" s="12"/>
      <c r="AM96" s="13">
        <f t="shared" si="81"/>
        <v>0.59262999999999999</v>
      </c>
      <c r="AN96" s="12"/>
      <c r="AO96" s="11">
        <f t="shared" si="82"/>
        <v>92154.43</v>
      </c>
      <c r="AP96" s="12"/>
      <c r="AQ96" s="11">
        <f t="shared" si="83"/>
        <v>130484</v>
      </c>
      <c r="AR96" s="12"/>
      <c r="AS96" s="11">
        <f t="shared" si="84"/>
        <v>-38329.57</v>
      </c>
      <c r="AT96" s="12"/>
      <c r="AU96" s="13">
        <f t="shared" si="85"/>
        <v>0.70625000000000004</v>
      </c>
    </row>
    <row r="97" spans="1:47" x14ac:dyDescent="0.3">
      <c r="A97" s="1"/>
      <c r="B97" s="1"/>
      <c r="C97" s="1"/>
      <c r="D97" s="1"/>
      <c r="E97" s="1"/>
      <c r="F97" s="1" t="s">
        <v>103</v>
      </c>
      <c r="G97" s="1"/>
      <c r="H97" s="1"/>
      <c r="I97" s="11">
        <v>2144.13</v>
      </c>
      <c r="J97" s="12"/>
      <c r="K97" s="11">
        <v>2500</v>
      </c>
      <c r="L97" s="12"/>
      <c r="M97" s="11">
        <f t="shared" si="74"/>
        <v>-355.87</v>
      </c>
      <c r="N97" s="12"/>
      <c r="O97" s="13">
        <f t="shared" si="75"/>
        <v>0.85765000000000002</v>
      </c>
      <c r="P97" s="12"/>
      <c r="Q97" s="11">
        <v>1961.21</v>
      </c>
      <c r="R97" s="12"/>
      <c r="S97" s="11">
        <v>2500</v>
      </c>
      <c r="T97" s="12"/>
      <c r="U97" s="11">
        <f t="shared" si="76"/>
        <v>-538.79</v>
      </c>
      <c r="V97" s="12"/>
      <c r="W97" s="13">
        <f t="shared" si="77"/>
        <v>0.78447999999999996</v>
      </c>
      <c r="X97" s="12"/>
      <c r="Y97" s="11">
        <v>1816.05</v>
      </c>
      <c r="Z97" s="12"/>
      <c r="AA97" s="11">
        <v>2500</v>
      </c>
      <c r="AB97" s="12"/>
      <c r="AC97" s="11">
        <f t="shared" si="78"/>
        <v>-683.95</v>
      </c>
      <c r="AD97" s="12"/>
      <c r="AE97" s="13">
        <f t="shared" si="79"/>
        <v>0.72641999999999995</v>
      </c>
      <c r="AF97" s="12"/>
      <c r="AG97" s="11">
        <v>1964.89</v>
      </c>
      <c r="AH97" s="12"/>
      <c r="AI97" s="11">
        <v>2500</v>
      </c>
      <c r="AJ97" s="12"/>
      <c r="AK97" s="11">
        <f t="shared" si="80"/>
        <v>-535.11</v>
      </c>
      <c r="AL97" s="12"/>
      <c r="AM97" s="13">
        <f t="shared" si="81"/>
        <v>0.78595999999999999</v>
      </c>
      <c r="AN97" s="12"/>
      <c r="AO97" s="11">
        <f t="shared" si="82"/>
        <v>7886.28</v>
      </c>
      <c r="AP97" s="12"/>
      <c r="AQ97" s="11">
        <f t="shared" si="83"/>
        <v>10000</v>
      </c>
      <c r="AR97" s="12"/>
      <c r="AS97" s="11">
        <f t="shared" si="84"/>
        <v>-2113.7199999999998</v>
      </c>
      <c r="AT97" s="12"/>
      <c r="AU97" s="13">
        <f t="shared" si="85"/>
        <v>0.78863000000000005</v>
      </c>
    </row>
    <row r="98" spans="1:47" x14ac:dyDescent="0.3">
      <c r="A98" s="1"/>
      <c r="B98" s="1"/>
      <c r="C98" s="1"/>
      <c r="D98" s="1"/>
      <c r="E98" s="1"/>
      <c r="F98" s="1" t="s">
        <v>104</v>
      </c>
      <c r="G98" s="1"/>
      <c r="H98" s="1"/>
      <c r="I98" s="11">
        <v>1973</v>
      </c>
      <c r="J98" s="12"/>
      <c r="K98" s="11">
        <v>2491</v>
      </c>
      <c r="L98" s="12"/>
      <c r="M98" s="11">
        <f t="shared" si="74"/>
        <v>-518</v>
      </c>
      <c r="N98" s="12"/>
      <c r="O98" s="13">
        <f t="shared" si="75"/>
        <v>0.79205000000000003</v>
      </c>
      <c r="P98" s="12"/>
      <c r="Q98" s="11">
        <v>1973</v>
      </c>
      <c r="R98" s="12"/>
      <c r="S98" s="11">
        <v>2491</v>
      </c>
      <c r="T98" s="12"/>
      <c r="U98" s="11">
        <f t="shared" si="76"/>
        <v>-518</v>
      </c>
      <c r="V98" s="12"/>
      <c r="W98" s="13">
        <f t="shared" si="77"/>
        <v>0.79205000000000003</v>
      </c>
      <c r="X98" s="12"/>
      <c r="Y98" s="11">
        <v>1534.4</v>
      </c>
      <c r="Z98" s="12"/>
      <c r="AA98" s="11">
        <v>2491</v>
      </c>
      <c r="AB98" s="12"/>
      <c r="AC98" s="11">
        <f t="shared" si="78"/>
        <v>-956.6</v>
      </c>
      <c r="AD98" s="12"/>
      <c r="AE98" s="13">
        <f t="shared" si="79"/>
        <v>0.61597999999999997</v>
      </c>
      <c r="AF98" s="12"/>
      <c r="AG98" s="11">
        <v>1973</v>
      </c>
      <c r="AH98" s="12"/>
      <c r="AI98" s="11">
        <v>2491</v>
      </c>
      <c r="AJ98" s="12"/>
      <c r="AK98" s="11">
        <f t="shared" si="80"/>
        <v>-518</v>
      </c>
      <c r="AL98" s="12"/>
      <c r="AM98" s="13">
        <f t="shared" si="81"/>
        <v>0.79205000000000003</v>
      </c>
      <c r="AN98" s="12"/>
      <c r="AO98" s="11">
        <f t="shared" si="82"/>
        <v>7453.4</v>
      </c>
      <c r="AP98" s="12"/>
      <c r="AQ98" s="11">
        <f t="shared" si="83"/>
        <v>9964</v>
      </c>
      <c r="AR98" s="12"/>
      <c r="AS98" s="11">
        <f t="shared" si="84"/>
        <v>-2510.6</v>
      </c>
      <c r="AT98" s="12"/>
      <c r="AU98" s="13">
        <f t="shared" si="85"/>
        <v>0.74802999999999997</v>
      </c>
    </row>
    <row r="99" spans="1:47" x14ac:dyDescent="0.3">
      <c r="A99" s="1"/>
      <c r="B99" s="1"/>
      <c r="C99" s="1"/>
      <c r="D99" s="1"/>
      <c r="E99" s="1"/>
      <c r="F99" s="1" t="s">
        <v>105</v>
      </c>
      <c r="G99" s="1"/>
      <c r="H99" s="1"/>
      <c r="I99" s="11">
        <v>0</v>
      </c>
      <c r="J99" s="12"/>
      <c r="K99" s="11">
        <v>1810</v>
      </c>
      <c r="L99" s="12"/>
      <c r="M99" s="11">
        <f t="shared" si="74"/>
        <v>-1810</v>
      </c>
      <c r="N99" s="12"/>
      <c r="O99" s="13">
        <f t="shared" si="75"/>
        <v>0</v>
      </c>
      <c r="P99" s="12"/>
      <c r="Q99" s="11">
        <v>0</v>
      </c>
      <c r="R99" s="12"/>
      <c r="S99" s="11">
        <v>1810</v>
      </c>
      <c r="T99" s="12"/>
      <c r="U99" s="11">
        <f t="shared" si="76"/>
        <v>-1810</v>
      </c>
      <c r="V99" s="12"/>
      <c r="W99" s="13">
        <f t="shared" si="77"/>
        <v>0</v>
      </c>
      <c r="X99" s="12"/>
      <c r="Y99" s="11">
        <v>438.6</v>
      </c>
      <c r="Z99" s="12"/>
      <c r="AA99" s="11">
        <v>1810</v>
      </c>
      <c r="AB99" s="12"/>
      <c r="AC99" s="11">
        <f t="shared" si="78"/>
        <v>-1371.4</v>
      </c>
      <c r="AD99" s="12"/>
      <c r="AE99" s="13">
        <f t="shared" si="79"/>
        <v>0.24232000000000001</v>
      </c>
      <c r="AF99" s="12"/>
      <c r="AG99" s="11">
        <v>1.57</v>
      </c>
      <c r="AH99" s="12"/>
      <c r="AI99" s="11">
        <v>1810</v>
      </c>
      <c r="AJ99" s="12"/>
      <c r="AK99" s="11">
        <f t="shared" si="80"/>
        <v>-1808.43</v>
      </c>
      <c r="AL99" s="12"/>
      <c r="AM99" s="13">
        <f t="shared" si="81"/>
        <v>8.7000000000000001E-4</v>
      </c>
      <c r="AN99" s="12"/>
      <c r="AO99" s="11">
        <f t="shared" si="82"/>
        <v>440.17</v>
      </c>
      <c r="AP99" s="12"/>
      <c r="AQ99" s="11">
        <f t="shared" si="83"/>
        <v>7240</v>
      </c>
      <c r="AR99" s="12"/>
      <c r="AS99" s="11">
        <f t="shared" si="84"/>
        <v>-6799.83</v>
      </c>
      <c r="AT99" s="12"/>
      <c r="AU99" s="13">
        <f t="shared" si="85"/>
        <v>6.08E-2</v>
      </c>
    </row>
    <row r="100" spans="1:47" x14ac:dyDescent="0.3">
      <c r="A100" s="1"/>
      <c r="B100" s="1"/>
      <c r="C100" s="1"/>
      <c r="D100" s="1"/>
      <c r="E100" s="1"/>
      <c r="F100" s="1" t="s">
        <v>106</v>
      </c>
      <c r="G100" s="1"/>
      <c r="H100" s="1"/>
      <c r="I100" s="11">
        <v>83.34</v>
      </c>
      <c r="J100" s="12"/>
      <c r="K100" s="11">
        <v>83</v>
      </c>
      <c r="L100" s="12"/>
      <c r="M100" s="11">
        <f t="shared" si="74"/>
        <v>0.34</v>
      </c>
      <c r="N100" s="12"/>
      <c r="O100" s="13">
        <f t="shared" si="75"/>
        <v>1.0041</v>
      </c>
      <c r="P100" s="12"/>
      <c r="Q100" s="11">
        <v>83.34</v>
      </c>
      <c r="R100" s="12"/>
      <c r="S100" s="11">
        <v>83</v>
      </c>
      <c r="T100" s="12"/>
      <c r="U100" s="11">
        <f t="shared" si="76"/>
        <v>0.34</v>
      </c>
      <c r="V100" s="12"/>
      <c r="W100" s="13">
        <f t="shared" si="77"/>
        <v>1.0041</v>
      </c>
      <c r="X100" s="12"/>
      <c r="Y100" s="11">
        <v>83.34</v>
      </c>
      <c r="Z100" s="12"/>
      <c r="AA100" s="11">
        <v>83</v>
      </c>
      <c r="AB100" s="12"/>
      <c r="AC100" s="11">
        <f t="shared" si="78"/>
        <v>0.34</v>
      </c>
      <c r="AD100" s="12"/>
      <c r="AE100" s="13">
        <f t="shared" si="79"/>
        <v>1.0041</v>
      </c>
      <c r="AF100" s="12"/>
      <c r="AG100" s="11">
        <v>83.34</v>
      </c>
      <c r="AH100" s="12"/>
      <c r="AI100" s="11">
        <v>83</v>
      </c>
      <c r="AJ100" s="12"/>
      <c r="AK100" s="11">
        <f t="shared" si="80"/>
        <v>0.34</v>
      </c>
      <c r="AL100" s="12"/>
      <c r="AM100" s="13">
        <f t="shared" si="81"/>
        <v>1.0041</v>
      </c>
      <c r="AN100" s="12"/>
      <c r="AO100" s="11">
        <f t="shared" si="82"/>
        <v>333.36</v>
      </c>
      <c r="AP100" s="12"/>
      <c r="AQ100" s="11">
        <f t="shared" si="83"/>
        <v>332</v>
      </c>
      <c r="AR100" s="12"/>
      <c r="AS100" s="11">
        <f t="shared" si="84"/>
        <v>1.36</v>
      </c>
      <c r="AT100" s="12"/>
      <c r="AU100" s="13">
        <f t="shared" si="85"/>
        <v>1.0041</v>
      </c>
    </row>
    <row r="101" spans="1:47" ht="19.5" thickBot="1" x14ac:dyDescent="0.35">
      <c r="A101" s="1"/>
      <c r="B101" s="1"/>
      <c r="C101" s="1"/>
      <c r="D101" s="1"/>
      <c r="E101" s="1"/>
      <c r="F101" s="1" t="s">
        <v>107</v>
      </c>
      <c r="G101" s="1"/>
      <c r="H101" s="1"/>
      <c r="I101" s="14">
        <v>0</v>
      </c>
      <c r="J101" s="12"/>
      <c r="K101" s="14">
        <v>0</v>
      </c>
      <c r="L101" s="12"/>
      <c r="M101" s="14">
        <f t="shared" si="74"/>
        <v>0</v>
      </c>
      <c r="N101" s="12"/>
      <c r="O101" s="15">
        <f t="shared" si="75"/>
        <v>0</v>
      </c>
      <c r="P101" s="12"/>
      <c r="Q101" s="14">
        <v>0</v>
      </c>
      <c r="R101" s="12"/>
      <c r="S101" s="14">
        <v>0</v>
      </c>
      <c r="T101" s="12"/>
      <c r="U101" s="14">
        <f t="shared" si="76"/>
        <v>0</v>
      </c>
      <c r="V101" s="12"/>
      <c r="W101" s="15">
        <f t="shared" si="77"/>
        <v>0</v>
      </c>
      <c r="X101" s="12"/>
      <c r="Y101" s="14">
        <v>0</v>
      </c>
      <c r="Z101" s="12"/>
      <c r="AA101" s="14">
        <v>0</v>
      </c>
      <c r="AB101" s="12"/>
      <c r="AC101" s="14">
        <f t="shared" si="78"/>
        <v>0</v>
      </c>
      <c r="AD101" s="12"/>
      <c r="AE101" s="15">
        <f t="shared" si="79"/>
        <v>0</v>
      </c>
      <c r="AF101" s="12"/>
      <c r="AG101" s="14">
        <v>0</v>
      </c>
      <c r="AH101" s="12"/>
      <c r="AI101" s="14">
        <v>0</v>
      </c>
      <c r="AJ101" s="12"/>
      <c r="AK101" s="14">
        <f t="shared" si="80"/>
        <v>0</v>
      </c>
      <c r="AL101" s="12"/>
      <c r="AM101" s="15">
        <f t="shared" si="81"/>
        <v>0</v>
      </c>
      <c r="AN101" s="12"/>
      <c r="AO101" s="14">
        <f t="shared" si="82"/>
        <v>0</v>
      </c>
      <c r="AP101" s="12"/>
      <c r="AQ101" s="14">
        <f t="shared" si="83"/>
        <v>0</v>
      </c>
      <c r="AR101" s="12"/>
      <c r="AS101" s="14">
        <f t="shared" si="84"/>
        <v>0</v>
      </c>
      <c r="AT101" s="12"/>
      <c r="AU101" s="15">
        <f t="shared" si="85"/>
        <v>0</v>
      </c>
    </row>
    <row r="102" spans="1:47" x14ac:dyDescent="0.3">
      <c r="A102" s="1"/>
      <c r="B102" s="1"/>
      <c r="C102" s="1"/>
      <c r="D102" s="1"/>
      <c r="E102" s="1" t="s">
        <v>108</v>
      </c>
      <c r="F102" s="1"/>
      <c r="G102" s="1"/>
      <c r="H102" s="1"/>
      <c r="I102" s="11">
        <f>ROUND(SUM(I92:I101),5)</f>
        <v>36001.870000000003</v>
      </c>
      <c r="J102" s="12"/>
      <c r="K102" s="11">
        <f>ROUND(SUM(K92:K101),5)</f>
        <v>54416</v>
      </c>
      <c r="L102" s="12"/>
      <c r="M102" s="11">
        <f t="shared" si="74"/>
        <v>-18414.13</v>
      </c>
      <c r="N102" s="12"/>
      <c r="O102" s="13">
        <f t="shared" si="75"/>
        <v>0.66159999999999997</v>
      </c>
      <c r="P102" s="12"/>
      <c r="Q102" s="11">
        <f>ROUND(SUM(Q92:Q101),5)</f>
        <v>40258.730000000003</v>
      </c>
      <c r="R102" s="12"/>
      <c r="S102" s="11">
        <f>ROUND(SUM(S92:S101),5)</f>
        <v>54416</v>
      </c>
      <c r="T102" s="12"/>
      <c r="U102" s="11">
        <f t="shared" si="76"/>
        <v>-14157.27</v>
      </c>
      <c r="V102" s="12"/>
      <c r="W102" s="13">
        <f t="shared" si="77"/>
        <v>0.73982999999999999</v>
      </c>
      <c r="X102" s="12"/>
      <c r="Y102" s="11">
        <f>ROUND(SUM(Y92:Y101),5)</f>
        <v>36827.21</v>
      </c>
      <c r="Z102" s="12"/>
      <c r="AA102" s="11">
        <f>ROUND(SUM(AA92:AA101),5)</f>
        <v>54417</v>
      </c>
      <c r="AB102" s="12"/>
      <c r="AC102" s="11">
        <f t="shared" si="78"/>
        <v>-17589.79</v>
      </c>
      <c r="AD102" s="12"/>
      <c r="AE102" s="13">
        <f t="shared" si="79"/>
        <v>0.67676000000000003</v>
      </c>
      <c r="AF102" s="12"/>
      <c r="AG102" s="11">
        <f>ROUND(SUM(AG92:AG101),5)</f>
        <v>33212.81</v>
      </c>
      <c r="AH102" s="12"/>
      <c r="AI102" s="11">
        <f>ROUND(SUM(AI92:AI101),5)</f>
        <v>54417</v>
      </c>
      <c r="AJ102" s="12"/>
      <c r="AK102" s="11">
        <f t="shared" si="80"/>
        <v>-21204.19</v>
      </c>
      <c r="AL102" s="12"/>
      <c r="AM102" s="13">
        <f t="shared" si="81"/>
        <v>0.61033999999999999</v>
      </c>
      <c r="AN102" s="12"/>
      <c r="AO102" s="11">
        <f t="shared" si="82"/>
        <v>146300.62</v>
      </c>
      <c r="AP102" s="12"/>
      <c r="AQ102" s="11">
        <f t="shared" si="83"/>
        <v>217666</v>
      </c>
      <c r="AR102" s="12"/>
      <c r="AS102" s="11">
        <f t="shared" si="84"/>
        <v>-71365.38</v>
      </c>
      <c r="AT102" s="12"/>
      <c r="AU102" s="13">
        <f t="shared" si="85"/>
        <v>0.67213000000000001</v>
      </c>
    </row>
    <row r="103" spans="1:47" x14ac:dyDescent="0.3">
      <c r="A103" s="1"/>
      <c r="B103" s="1"/>
      <c r="C103" s="1"/>
      <c r="D103" s="1"/>
      <c r="E103" s="1" t="s">
        <v>109</v>
      </c>
      <c r="F103" s="1"/>
      <c r="G103" s="1"/>
      <c r="H103" s="1"/>
      <c r="I103" s="11"/>
      <c r="J103" s="12"/>
      <c r="K103" s="11"/>
      <c r="L103" s="12"/>
      <c r="M103" s="11"/>
      <c r="N103" s="12"/>
      <c r="O103" s="13"/>
      <c r="P103" s="12"/>
      <c r="Q103" s="11"/>
      <c r="R103" s="12"/>
      <c r="S103" s="11"/>
      <c r="T103" s="12"/>
      <c r="U103" s="11"/>
      <c r="V103" s="12"/>
      <c r="W103" s="13"/>
      <c r="X103" s="12"/>
      <c r="Y103" s="11"/>
      <c r="Z103" s="12"/>
      <c r="AA103" s="11"/>
      <c r="AB103" s="12"/>
      <c r="AC103" s="11"/>
      <c r="AD103" s="12"/>
      <c r="AE103" s="13"/>
      <c r="AF103" s="12"/>
      <c r="AG103" s="11"/>
      <c r="AH103" s="12"/>
      <c r="AI103" s="11"/>
      <c r="AJ103" s="12"/>
      <c r="AK103" s="11"/>
      <c r="AL103" s="12"/>
      <c r="AM103" s="13"/>
      <c r="AN103" s="12"/>
      <c r="AO103" s="11"/>
      <c r="AP103" s="12"/>
      <c r="AQ103" s="11"/>
      <c r="AR103" s="12"/>
      <c r="AS103" s="11"/>
      <c r="AT103" s="12"/>
      <c r="AU103" s="13"/>
    </row>
    <row r="104" spans="1:47" hidden="1" x14ac:dyDescent="0.3">
      <c r="A104" s="1"/>
      <c r="B104" s="1"/>
      <c r="C104" s="1"/>
      <c r="D104" s="1"/>
      <c r="E104" s="1"/>
      <c r="F104" s="1" t="s">
        <v>110</v>
      </c>
      <c r="G104" s="1"/>
      <c r="H104" s="1"/>
      <c r="I104" s="11">
        <v>0</v>
      </c>
      <c r="J104" s="12"/>
      <c r="K104" s="11">
        <v>0</v>
      </c>
      <c r="L104" s="12"/>
      <c r="M104" s="11">
        <f>ROUND((I104-K104),5)</f>
        <v>0</v>
      </c>
      <c r="N104" s="12"/>
      <c r="O104" s="13">
        <f>ROUND(IF(K104=0, IF(I104=0, 0, 1), I104/K104),5)</f>
        <v>0</v>
      </c>
      <c r="P104" s="12"/>
      <c r="Q104" s="11">
        <v>0</v>
      </c>
      <c r="R104" s="12"/>
      <c r="S104" s="11">
        <v>0</v>
      </c>
      <c r="T104" s="12"/>
      <c r="U104" s="11">
        <f>ROUND((Q104-S104),5)</f>
        <v>0</v>
      </c>
      <c r="V104" s="12"/>
      <c r="W104" s="13">
        <f>ROUND(IF(S104=0, IF(Q104=0, 0, 1), Q104/S104),5)</f>
        <v>0</v>
      </c>
      <c r="X104" s="12"/>
      <c r="Y104" s="11">
        <v>0</v>
      </c>
      <c r="Z104" s="12"/>
      <c r="AA104" s="11">
        <v>0</v>
      </c>
      <c r="AB104" s="12"/>
      <c r="AC104" s="11">
        <f>ROUND((Y104-AA104),5)</f>
        <v>0</v>
      </c>
      <c r="AD104" s="12"/>
      <c r="AE104" s="13">
        <f>ROUND(IF(AA104=0, IF(Y104=0, 0, 1), Y104/AA104),5)</f>
        <v>0</v>
      </c>
      <c r="AF104" s="12"/>
      <c r="AG104" s="11">
        <v>0</v>
      </c>
      <c r="AH104" s="12"/>
      <c r="AI104" s="11">
        <v>0</v>
      </c>
      <c r="AJ104" s="12"/>
      <c r="AK104" s="11">
        <f>ROUND((AG104-AI104),5)</f>
        <v>0</v>
      </c>
      <c r="AL104" s="12"/>
      <c r="AM104" s="13">
        <f>ROUND(IF(AI104=0, IF(AG104=0, 0, 1), AG104/AI104),5)</f>
        <v>0</v>
      </c>
      <c r="AN104" s="12"/>
      <c r="AO104" s="11">
        <f>ROUND(I104+Q104+Y104+AG104,5)</f>
        <v>0</v>
      </c>
      <c r="AP104" s="12"/>
      <c r="AQ104" s="11">
        <f>ROUND(K104+S104+AA104+AI104,5)</f>
        <v>0</v>
      </c>
      <c r="AR104" s="12"/>
      <c r="AS104" s="11">
        <f>ROUND((AO104-AQ104),5)</f>
        <v>0</v>
      </c>
      <c r="AT104" s="12"/>
      <c r="AU104" s="13">
        <f>ROUND(IF(AQ104=0, IF(AO104=0, 0, 1), AO104/AQ104),5)</f>
        <v>0</v>
      </c>
    </row>
    <row r="105" spans="1:47" x14ac:dyDescent="0.3">
      <c r="A105" s="1"/>
      <c r="B105" s="1"/>
      <c r="C105" s="1"/>
      <c r="D105" s="1"/>
      <c r="E105" s="1"/>
      <c r="F105" s="1" t="s">
        <v>111</v>
      </c>
      <c r="G105" s="1"/>
      <c r="H105" s="1"/>
      <c r="I105" s="11">
        <v>847.89</v>
      </c>
      <c r="J105" s="12"/>
      <c r="K105" s="11">
        <v>594</v>
      </c>
      <c r="L105" s="12"/>
      <c r="M105" s="11">
        <f>ROUND((I105-K105),5)</f>
        <v>253.89</v>
      </c>
      <c r="N105" s="12"/>
      <c r="O105" s="13">
        <f>ROUND(IF(K105=0, IF(I105=0, 0, 1), I105/K105),5)</f>
        <v>1.4274199999999999</v>
      </c>
      <c r="P105" s="12"/>
      <c r="Q105" s="11">
        <v>4170.8900000000003</v>
      </c>
      <c r="R105" s="12"/>
      <c r="S105" s="11">
        <v>594</v>
      </c>
      <c r="T105" s="12"/>
      <c r="U105" s="11">
        <f>ROUND((Q105-S105),5)</f>
        <v>3576.89</v>
      </c>
      <c r="V105" s="12"/>
      <c r="W105" s="13">
        <f>ROUND(IF(S105=0, IF(Q105=0, 0, 1), Q105/S105),5)</f>
        <v>7.0217000000000001</v>
      </c>
      <c r="X105" s="12"/>
      <c r="Y105" s="11">
        <v>1972.62</v>
      </c>
      <c r="Z105" s="12"/>
      <c r="AA105" s="11">
        <v>594</v>
      </c>
      <c r="AB105" s="12"/>
      <c r="AC105" s="11">
        <f>ROUND((Y105-AA105),5)</f>
        <v>1378.62</v>
      </c>
      <c r="AD105" s="12"/>
      <c r="AE105" s="13">
        <f>ROUND(IF(AA105=0, IF(Y105=0, 0, 1), Y105/AA105),5)</f>
        <v>3.32091</v>
      </c>
      <c r="AF105" s="12"/>
      <c r="AG105" s="11">
        <v>775</v>
      </c>
      <c r="AH105" s="12"/>
      <c r="AI105" s="11">
        <v>594</v>
      </c>
      <c r="AJ105" s="12"/>
      <c r="AK105" s="11">
        <f>ROUND((AG105-AI105),5)</f>
        <v>181</v>
      </c>
      <c r="AL105" s="12"/>
      <c r="AM105" s="13">
        <f>ROUND(IF(AI105=0, IF(AG105=0, 0, 1), AG105/AI105),5)</f>
        <v>1.30471</v>
      </c>
      <c r="AN105" s="12"/>
      <c r="AO105" s="11">
        <f>ROUND(I105+Q105+Y105+AG105,5)</f>
        <v>7766.4</v>
      </c>
      <c r="AP105" s="12"/>
      <c r="AQ105" s="11">
        <f>ROUND(K105+S105+AA105+AI105,5)</f>
        <v>2376</v>
      </c>
      <c r="AR105" s="12"/>
      <c r="AS105" s="11">
        <f>ROUND((AO105-AQ105),5)</f>
        <v>5390.4</v>
      </c>
      <c r="AT105" s="12"/>
      <c r="AU105" s="23">
        <f>ROUND(IF(AQ105=0, IF(AO105=0, 0, 1), AO105/AQ105),5)</f>
        <v>3.2686899999999999</v>
      </c>
    </row>
    <row r="106" spans="1:47" x14ac:dyDescent="0.3">
      <c r="A106" s="1"/>
      <c r="B106" s="1"/>
      <c r="C106" s="1"/>
      <c r="D106" s="1"/>
      <c r="E106" s="1"/>
      <c r="F106" s="1" t="s">
        <v>112</v>
      </c>
      <c r="G106" s="1"/>
      <c r="H106" s="1"/>
      <c r="I106" s="11"/>
      <c r="J106" s="12"/>
      <c r="K106" s="11"/>
      <c r="L106" s="12"/>
      <c r="M106" s="11"/>
      <c r="N106" s="12"/>
      <c r="O106" s="13"/>
      <c r="P106" s="12"/>
      <c r="Q106" s="11"/>
      <c r="R106" s="12"/>
      <c r="S106" s="11"/>
      <c r="T106" s="12"/>
      <c r="U106" s="11"/>
      <c r="V106" s="12"/>
      <c r="W106" s="13"/>
      <c r="X106" s="12"/>
      <c r="Y106" s="11"/>
      <c r="Z106" s="12"/>
      <c r="AA106" s="11"/>
      <c r="AB106" s="12"/>
      <c r="AC106" s="11"/>
      <c r="AD106" s="12"/>
      <c r="AE106" s="13"/>
      <c r="AF106" s="12"/>
      <c r="AG106" s="11"/>
      <c r="AH106" s="12"/>
      <c r="AI106" s="11"/>
      <c r="AJ106" s="12"/>
      <c r="AK106" s="11"/>
      <c r="AL106" s="12"/>
      <c r="AM106" s="13"/>
      <c r="AN106" s="12"/>
      <c r="AO106" s="11"/>
      <c r="AP106" s="12"/>
      <c r="AQ106" s="11"/>
      <c r="AR106" s="12"/>
      <c r="AS106" s="11"/>
      <c r="AT106" s="12"/>
      <c r="AU106" s="13"/>
    </row>
    <row r="107" spans="1:47" x14ac:dyDescent="0.3">
      <c r="A107" s="1"/>
      <c r="B107" s="1"/>
      <c r="C107" s="1"/>
      <c r="D107" s="1"/>
      <c r="E107" s="1"/>
      <c r="F107" s="1"/>
      <c r="G107" s="1" t="s">
        <v>113</v>
      </c>
      <c r="H107" s="1"/>
      <c r="I107" s="11">
        <v>0</v>
      </c>
      <c r="J107" s="12"/>
      <c r="K107" s="11">
        <v>416</v>
      </c>
      <c r="L107" s="12"/>
      <c r="M107" s="11">
        <f t="shared" ref="M107:M119" si="86">ROUND((I107-K107),5)</f>
        <v>-416</v>
      </c>
      <c r="N107" s="12"/>
      <c r="O107" s="13">
        <f t="shared" ref="O107:O119" si="87">ROUND(IF(K107=0, IF(I107=0, 0, 1), I107/K107),5)</f>
        <v>0</v>
      </c>
      <c r="P107" s="12"/>
      <c r="Q107" s="11">
        <v>50</v>
      </c>
      <c r="R107" s="12"/>
      <c r="S107" s="11">
        <v>416</v>
      </c>
      <c r="T107" s="12"/>
      <c r="U107" s="11">
        <f t="shared" ref="U107:U119" si="88">ROUND((Q107-S107),5)</f>
        <v>-366</v>
      </c>
      <c r="V107" s="12"/>
      <c r="W107" s="13">
        <f t="shared" ref="W107:W119" si="89">ROUND(IF(S107=0, IF(Q107=0, 0, 1), Q107/S107),5)</f>
        <v>0.12019000000000001</v>
      </c>
      <c r="X107" s="12"/>
      <c r="Y107" s="11">
        <v>0</v>
      </c>
      <c r="Z107" s="12"/>
      <c r="AA107" s="11">
        <v>416</v>
      </c>
      <c r="AB107" s="12"/>
      <c r="AC107" s="11">
        <f t="shared" ref="AC107:AC119" si="90">ROUND((Y107-AA107),5)</f>
        <v>-416</v>
      </c>
      <c r="AD107" s="12"/>
      <c r="AE107" s="13">
        <f t="shared" ref="AE107:AE119" si="91">ROUND(IF(AA107=0, IF(Y107=0, 0, 1), Y107/AA107),5)</f>
        <v>0</v>
      </c>
      <c r="AF107" s="12"/>
      <c r="AG107" s="11">
        <v>68.040000000000006</v>
      </c>
      <c r="AH107" s="12"/>
      <c r="AI107" s="11">
        <v>416</v>
      </c>
      <c r="AJ107" s="12"/>
      <c r="AK107" s="11">
        <f t="shared" ref="AK107:AK119" si="92">ROUND((AG107-AI107),5)</f>
        <v>-347.96</v>
      </c>
      <c r="AL107" s="12"/>
      <c r="AM107" s="13">
        <f t="shared" ref="AM107:AM119" si="93">ROUND(IF(AI107=0, IF(AG107=0, 0, 1), AG107/AI107),5)</f>
        <v>0.16356000000000001</v>
      </c>
      <c r="AN107" s="12"/>
      <c r="AO107" s="11">
        <f t="shared" ref="AO107:AO119" si="94">ROUND(I107+Q107+Y107+AG107,5)</f>
        <v>118.04</v>
      </c>
      <c r="AP107" s="12"/>
      <c r="AQ107" s="11">
        <f t="shared" ref="AQ107:AQ119" si="95">ROUND(K107+S107+AA107+AI107,5)</f>
        <v>1664</v>
      </c>
      <c r="AR107" s="12"/>
      <c r="AS107" s="11">
        <f t="shared" ref="AS107:AS119" si="96">ROUND((AO107-AQ107),5)</f>
        <v>-1545.96</v>
      </c>
      <c r="AT107" s="12"/>
      <c r="AU107" s="13">
        <f t="shared" ref="AU107:AU119" si="97">ROUND(IF(AQ107=0, IF(AO107=0, 0, 1), AO107/AQ107),5)</f>
        <v>7.0940000000000003E-2</v>
      </c>
    </row>
    <row r="108" spans="1:47" x14ac:dyDescent="0.3">
      <c r="A108" s="1"/>
      <c r="B108" s="1"/>
      <c r="C108" s="1"/>
      <c r="D108" s="1"/>
      <c r="E108" s="1"/>
      <c r="F108" s="1"/>
      <c r="G108" s="1" t="s">
        <v>114</v>
      </c>
      <c r="H108" s="1"/>
      <c r="I108" s="11">
        <v>199.78</v>
      </c>
      <c r="J108" s="12"/>
      <c r="K108" s="11">
        <v>0</v>
      </c>
      <c r="L108" s="12"/>
      <c r="M108" s="11">
        <f t="shared" si="86"/>
        <v>199.78</v>
      </c>
      <c r="N108" s="12"/>
      <c r="O108" s="13">
        <f t="shared" si="87"/>
        <v>1</v>
      </c>
      <c r="P108" s="12"/>
      <c r="Q108" s="11">
        <v>566.15</v>
      </c>
      <c r="R108" s="12"/>
      <c r="S108" s="11">
        <v>0</v>
      </c>
      <c r="T108" s="12"/>
      <c r="U108" s="11">
        <f t="shared" si="88"/>
        <v>566.15</v>
      </c>
      <c r="V108" s="12"/>
      <c r="W108" s="13">
        <f t="shared" si="89"/>
        <v>1</v>
      </c>
      <c r="X108" s="12"/>
      <c r="Y108" s="11">
        <v>917.28</v>
      </c>
      <c r="Z108" s="12"/>
      <c r="AA108" s="11">
        <v>0</v>
      </c>
      <c r="AB108" s="12"/>
      <c r="AC108" s="11">
        <f t="shared" si="90"/>
        <v>917.28</v>
      </c>
      <c r="AD108" s="12"/>
      <c r="AE108" s="13">
        <f t="shared" si="91"/>
        <v>1</v>
      </c>
      <c r="AF108" s="12"/>
      <c r="AG108" s="11">
        <v>1982.36</v>
      </c>
      <c r="AH108" s="12"/>
      <c r="AI108" s="11">
        <v>0</v>
      </c>
      <c r="AJ108" s="12"/>
      <c r="AK108" s="11">
        <f t="shared" si="92"/>
        <v>1982.36</v>
      </c>
      <c r="AL108" s="12"/>
      <c r="AM108" s="13">
        <f t="shared" si="93"/>
        <v>1</v>
      </c>
      <c r="AN108" s="12"/>
      <c r="AO108" s="11">
        <f t="shared" si="94"/>
        <v>3665.57</v>
      </c>
      <c r="AP108" s="12"/>
      <c r="AQ108" s="11">
        <f t="shared" si="95"/>
        <v>0</v>
      </c>
      <c r="AR108" s="12"/>
      <c r="AS108" s="11">
        <f t="shared" si="96"/>
        <v>3665.57</v>
      </c>
      <c r="AT108" s="12"/>
      <c r="AU108" s="13">
        <f t="shared" si="97"/>
        <v>1</v>
      </c>
    </row>
    <row r="109" spans="1:47" x14ac:dyDescent="0.3">
      <c r="A109" s="1"/>
      <c r="B109" s="1"/>
      <c r="C109" s="1"/>
      <c r="D109" s="1"/>
      <c r="E109" s="1"/>
      <c r="F109" s="1"/>
      <c r="G109" s="1" t="s">
        <v>115</v>
      </c>
      <c r="H109" s="1"/>
      <c r="I109" s="11">
        <v>0</v>
      </c>
      <c r="J109" s="12"/>
      <c r="K109" s="11">
        <v>416</v>
      </c>
      <c r="L109" s="12"/>
      <c r="M109" s="11">
        <f t="shared" si="86"/>
        <v>-416</v>
      </c>
      <c r="N109" s="12"/>
      <c r="O109" s="13">
        <f t="shared" si="87"/>
        <v>0</v>
      </c>
      <c r="P109" s="12"/>
      <c r="Q109" s="11">
        <v>0</v>
      </c>
      <c r="R109" s="12"/>
      <c r="S109" s="11">
        <v>416</v>
      </c>
      <c r="T109" s="12"/>
      <c r="U109" s="11">
        <f t="shared" si="88"/>
        <v>-416</v>
      </c>
      <c r="V109" s="12"/>
      <c r="W109" s="13">
        <f t="shared" si="89"/>
        <v>0</v>
      </c>
      <c r="X109" s="12"/>
      <c r="Y109" s="11">
        <v>0</v>
      </c>
      <c r="Z109" s="12"/>
      <c r="AA109" s="11">
        <v>416</v>
      </c>
      <c r="AB109" s="12"/>
      <c r="AC109" s="11">
        <f t="shared" si="90"/>
        <v>-416</v>
      </c>
      <c r="AD109" s="12"/>
      <c r="AE109" s="13">
        <f t="shared" si="91"/>
        <v>0</v>
      </c>
      <c r="AF109" s="12"/>
      <c r="AG109" s="11">
        <v>0</v>
      </c>
      <c r="AH109" s="12"/>
      <c r="AI109" s="11">
        <v>416</v>
      </c>
      <c r="AJ109" s="12"/>
      <c r="AK109" s="11">
        <f t="shared" si="92"/>
        <v>-416</v>
      </c>
      <c r="AL109" s="12"/>
      <c r="AM109" s="13">
        <f t="shared" si="93"/>
        <v>0</v>
      </c>
      <c r="AN109" s="12"/>
      <c r="AO109" s="11">
        <f t="shared" si="94"/>
        <v>0</v>
      </c>
      <c r="AP109" s="12"/>
      <c r="AQ109" s="11">
        <f t="shared" si="95"/>
        <v>1664</v>
      </c>
      <c r="AR109" s="12"/>
      <c r="AS109" s="11">
        <f t="shared" si="96"/>
        <v>-1664</v>
      </c>
      <c r="AT109" s="12"/>
      <c r="AU109" s="13">
        <f t="shared" si="97"/>
        <v>0</v>
      </c>
    </row>
    <row r="110" spans="1:47" ht="19.5" thickBot="1" x14ac:dyDescent="0.35">
      <c r="A110" s="1"/>
      <c r="B110" s="1"/>
      <c r="C110" s="1"/>
      <c r="D110" s="1"/>
      <c r="E110" s="1"/>
      <c r="F110" s="1"/>
      <c r="G110" s="1" t="s">
        <v>116</v>
      </c>
      <c r="H110" s="1"/>
      <c r="I110" s="14">
        <v>3120.84</v>
      </c>
      <c r="J110" s="12"/>
      <c r="K110" s="14">
        <v>2500</v>
      </c>
      <c r="L110" s="12"/>
      <c r="M110" s="14">
        <f t="shared" si="86"/>
        <v>620.84</v>
      </c>
      <c r="N110" s="12"/>
      <c r="O110" s="15">
        <f t="shared" si="87"/>
        <v>1.24834</v>
      </c>
      <c r="P110" s="12"/>
      <c r="Q110" s="14">
        <v>2439.63</v>
      </c>
      <c r="R110" s="12"/>
      <c r="S110" s="14">
        <v>2500</v>
      </c>
      <c r="T110" s="12"/>
      <c r="U110" s="14">
        <f t="shared" si="88"/>
        <v>-60.37</v>
      </c>
      <c r="V110" s="12"/>
      <c r="W110" s="15">
        <f t="shared" si="89"/>
        <v>0.97585</v>
      </c>
      <c r="X110" s="12"/>
      <c r="Y110" s="14">
        <v>4175.3999999999996</v>
      </c>
      <c r="Z110" s="12"/>
      <c r="AA110" s="14">
        <v>2500</v>
      </c>
      <c r="AB110" s="12"/>
      <c r="AC110" s="14">
        <f t="shared" si="90"/>
        <v>1675.4</v>
      </c>
      <c r="AD110" s="12"/>
      <c r="AE110" s="15">
        <f t="shared" si="91"/>
        <v>1.6701600000000001</v>
      </c>
      <c r="AF110" s="12"/>
      <c r="AG110" s="14">
        <v>1393.18</v>
      </c>
      <c r="AH110" s="12"/>
      <c r="AI110" s="14">
        <v>2500</v>
      </c>
      <c r="AJ110" s="12"/>
      <c r="AK110" s="14">
        <f t="shared" si="92"/>
        <v>-1106.82</v>
      </c>
      <c r="AL110" s="12"/>
      <c r="AM110" s="15">
        <f t="shared" si="93"/>
        <v>0.55727000000000004</v>
      </c>
      <c r="AN110" s="12"/>
      <c r="AO110" s="14">
        <f t="shared" si="94"/>
        <v>11129.05</v>
      </c>
      <c r="AP110" s="12"/>
      <c r="AQ110" s="14">
        <f t="shared" si="95"/>
        <v>10000</v>
      </c>
      <c r="AR110" s="12"/>
      <c r="AS110" s="14">
        <f t="shared" si="96"/>
        <v>1129.05</v>
      </c>
      <c r="AT110" s="12"/>
      <c r="AU110" s="15">
        <f t="shared" si="97"/>
        <v>1.1129100000000001</v>
      </c>
    </row>
    <row r="111" spans="1:47" x14ac:dyDescent="0.3">
      <c r="A111" s="1"/>
      <c r="B111" s="1"/>
      <c r="C111" s="1"/>
      <c r="D111" s="1"/>
      <c r="E111" s="1"/>
      <c r="F111" s="1" t="s">
        <v>117</v>
      </c>
      <c r="G111" s="1"/>
      <c r="H111" s="1"/>
      <c r="I111" s="11">
        <f>ROUND(SUM(I106:I110),5)</f>
        <v>3320.62</v>
      </c>
      <c r="J111" s="12"/>
      <c r="K111" s="11">
        <f>ROUND(SUM(K106:K110),5)</f>
        <v>3332</v>
      </c>
      <c r="L111" s="12"/>
      <c r="M111" s="11">
        <f t="shared" si="86"/>
        <v>-11.38</v>
      </c>
      <c r="N111" s="12"/>
      <c r="O111" s="13">
        <f t="shared" si="87"/>
        <v>0.99658000000000002</v>
      </c>
      <c r="P111" s="12"/>
      <c r="Q111" s="11">
        <f>ROUND(SUM(Q106:Q110),5)</f>
        <v>3055.78</v>
      </c>
      <c r="R111" s="12"/>
      <c r="S111" s="11">
        <f>ROUND(SUM(S106:S110),5)</f>
        <v>3332</v>
      </c>
      <c r="T111" s="12"/>
      <c r="U111" s="11">
        <f t="shared" si="88"/>
        <v>-276.22000000000003</v>
      </c>
      <c r="V111" s="12"/>
      <c r="W111" s="13">
        <f t="shared" si="89"/>
        <v>0.91710000000000003</v>
      </c>
      <c r="X111" s="12"/>
      <c r="Y111" s="11">
        <f>ROUND(SUM(Y106:Y110),5)</f>
        <v>5092.68</v>
      </c>
      <c r="Z111" s="12"/>
      <c r="AA111" s="11">
        <f>ROUND(SUM(AA106:AA110),5)</f>
        <v>3332</v>
      </c>
      <c r="AB111" s="12"/>
      <c r="AC111" s="11">
        <f t="shared" si="90"/>
        <v>1760.68</v>
      </c>
      <c r="AD111" s="12"/>
      <c r="AE111" s="13">
        <f t="shared" si="91"/>
        <v>1.5284199999999999</v>
      </c>
      <c r="AF111" s="12"/>
      <c r="AG111" s="11">
        <f>ROUND(SUM(AG106:AG110),5)</f>
        <v>3443.58</v>
      </c>
      <c r="AH111" s="12"/>
      <c r="AI111" s="11">
        <f>ROUND(SUM(AI106:AI110),5)</f>
        <v>3332</v>
      </c>
      <c r="AJ111" s="12"/>
      <c r="AK111" s="11">
        <f t="shared" si="92"/>
        <v>111.58</v>
      </c>
      <c r="AL111" s="12"/>
      <c r="AM111" s="13">
        <f t="shared" si="93"/>
        <v>1.03349</v>
      </c>
      <c r="AN111" s="12"/>
      <c r="AO111" s="11">
        <f t="shared" si="94"/>
        <v>14912.66</v>
      </c>
      <c r="AP111" s="12"/>
      <c r="AQ111" s="11">
        <f t="shared" si="95"/>
        <v>13328</v>
      </c>
      <c r="AR111" s="12"/>
      <c r="AS111" s="11">
        <f t="shared" si="96"/>
        <v>1584.66</v>
      </c>
      <c r="AT111" s="12"/>
      <c r="AU111" s="13">
        <f t="shared" si="97"/>
        <v>1.1189</v>
      </c>
    </row>
    <row r="112" spans="1:47" x14ac:dyDescent="0.3">
      <c r="A112" s="1"/>
      <c r="B112" s="1"/>
      <c r="C112" s="1"/>
      <c r="D112" s="1"/>
      <c r="E112" s="1"/>
      <c r="F112" s="1" t="s">
        <v>118</v>
      </c>
      <c r="G112" s="1"/>
      <c r="H112" s="1"/>
      <c r="I112" s="11">
        <v>286.24</v>
      </c>
      <c r="J112" s="12"/>
      <c r="K112" s="11">
        <v>1250</v>
      </c>
      <c r="L112" s="12"/>
      <c r="M112" s="11">
        <f t="shared" si="86"/>
        <v>-963.76</v>
      </c>
      <c r="N112" s="12"/>
      <c r="O112" s="13">
        <f t="shared" si="87"/>
        <v>0.22899</v>
      </c>
      <c r="P112" s="12"/>
      <c r="Q112" s="11">
        <v>1265.72</v>
      </c>
      <c r="R112" s="12"/>
      <c r="S112" s="11">
        <v>1250</v>
      </c>
      <c r="T112" s="12"/>
      <c r="U112" s="11">
        <f t="shared" si="88"/>
        <v>15.72</v>
      </c>
      <c r="V112" s="12"/>
      <c r="W112" s="13">
        <f t="shared" si="89"/>
        <v>1.01258</v>
      </c>
      <c r="X112" s="12"/>
      <c r="Y112" s="11">
        <v>673.58</v>
      </c>
      <c r="Z112" s="12"/>
      <c r="AA112" s="11">
        <v>1250</v>
      </c>
      <c r="AB112" s="12"/>
      <c r="AC112" s="11">
        <f t="shared" si="90"/>
        <v>-576.41999999999996</v>
      </c>
      <c r="AD112" s="12"/>
      <c r="AE112" s="13">
        <f t="shared" si="91"/>
        <v>0.53886000000000001</v>
      </c>
      <c r="AF112" s="12"/>
      <c r="AG112" s="11">
        <v>189.15</v>
      </c>
      <c r="AH112" s="12"/>
      <c r="AI112" s="11">
        <v>1250</v>
      </c>
      <c r="AJ112" s="12"/>
      <c r="AK112" s="11">
        <f t="shared" si="92"/>
        <v>-1060.8499999999999</v>
      </c>
      <c r="AL112" s="12"/>
      <c r="AM112" s="13">
        <f t="shared" si="93"/>
        <v>0.15132000000000001</v>
      </c>
      <c r="AN112" s="12"/>
      <c r="AO112" s="11">
        <f t="shared" si="94"/>
        <v>2414.69</v>
      </c>
      <c r="AP112" s="12"/>
      <c r="AQ112" s="11">
        <f t="shared" si="95"/>
        <v>5000</v>
      </c>
      <c r="AR112" s="12"/>
      <c r="AS112" s="11">
        <f t="shared" si="96"/>
        <v>-2585.31</v>
      </c>
      <c r="AT112" s="12"/>
      <c r="AU112" s="13">
        <f t="shared" si="97"/>
        <v>0.48293999999999998</v>
      </c>
    </row>
    <row r="113" spans="1:47" x14ac:dyDescent="0.3">
      <c r="A113" s="1"/>
      <c r="B113" s="1"/>
      <c r="C113" s="1"/>
      <c r="D113" s="1"/>
      <c r="E113" s="1"/>
      <c r="F113" s="1" t="s">
        <v>119</v>
      </c>
      <c r="G113" s="1"/>
      <c r="H113" s="1"/>
      <c r="I113" s="11">
        <v>4072.12</v>
      </c>
      <c r="J113" s="12"/>
      <c r="K113" s="11">
        <v>2583</v>
      </c>
      <c r="L113" s="12"/>
      <c r="M113" s="11">
        <f t="shared" si="86"/>
        <v>1489.12</v>
      </c>
      <c r="N113" s="12"/>
      <c r="O113" s="13">
        <f t="shared" si="87"/>
        <v>1.5765100000000001</v>
      </c>
      <c r="P113" s="12"/>
      <c r="Q113" s="11">
        <v>2511.4</v>
      </c>
      <c r="R113" s="12"/>
      <c r="S113" s="11">
        <v>2583</v>
      </c>
      <c r="T113" s="12"/>
      <c r="U113" s="11">
        <f t="shared" si="88"/>
        <v>-71.599999999999994</v>
      </c>
      <c r="V113" s="12"/>
      <c r="W113" s="13">
        <f t="shared" si="89"/>
        <v>0.97228000000000003</v>
      </c>
      <c r="X113" s="12"/>
      <c r="Y113" s="11">
        <v>2880.79</v>
      </c>
      <c r="Z113" s="12"/>
      <c r="AA113" s="11">
        <v>2583</v>
      </c>
      <c r="AB113" s="12"/>
      <c r="AC113" s="11">
        <f t="shared" si="90"/>
        <v>297.79000000000002</v>
      </c>
      <c r="AD113" s="12"/>
      <c r="AE113" s="13">
        <f t="shared" si="91"/>
        <v>1.1152899999999999</v>
      </c>
      <c r="AF113" s="12"/>
      <c r="AG113" s="11">
        <v>3040.38</v>
      </c>
      <c r="AH113" s="12"/>
      <c r="AI113" s="11">
        <v>2583</v>
      </c>
      <c r="AJ113" s="12"/>
      <c r="AK113" s="11">
        <f t="shared" si="92"/>
        <v>457.38</v>
      </c>
      <c r="AL113" s="12"/>
      <c r="AM113" s="13">
        <f t="shared" si="93"/>
        <v>1.1770700000000001</v>
      </c>
      <c r="AN113" s="12"/>
      <c r="AO113" s="11">
        <f t="shared" si="94"/>
        <v>12504.69</v>
      </c>
      <c r="AP113" s="12"/>
      <c r="AQ113" s="11">
        <f t="shared" si="95"/>
        <v>10332</v>
      </c>
      <c r="AR113" s="12"/>
      <c r="AS113" s="11">
        <f t="shared" si="96"/>
        <v>2172.69</v>
      </c>
      <c r="AT113" s="12"/>
      <c r="AU113" s="13">
        <f t="shared" si="97"/>
        <v>1.2102900000000001</v>
      </c>
    </row>
    <row r="114" spans="1:47" x14ac:dyDescent="0.3">
      <c r="A114" s="1"/>
      <c r="B114" s="1"/>
      <c r="C114" s="1"/>
      <c r="D114" s="1"/>
      <c r="E114" s="1"/>
      <c r="F114" s="1" t="s">
        <v>120</v>
      </c>
      <c r="G114" s="1"/>
      <c r="H114" s="1"/>
      <c r="I114" s="11">
        <v>269.58999999999997</v>
      </c>
      <c r="J114" s="12"/>
      <c r="K114" s="11">
        <v>416</v>
      </c>
      <c r="L114" s="12"/>
      <c r="M114" s="11">
        <f t="shared" si="86"/>
        <v>-146.41</v>
      </c>
      <c r="N114" s="12"/>
      <c r="O114" s="13">
        <f t="shared" si="87"/>
        <v>0.64805000000000001</v>
      </c>
      <c r="P114" s="12"/>
      <c r="Q114" s="11">
        <v>1024.03</v>
      </c>
      <c r="R114" s="12"/>
      <c r="S114" s="11">
        <v>416</v>
      </c>
      <c r="T114" s="12"/>
      <c r="U114" s="11">
        <f t="shared" si="88"/>
        <v>608.03</v>
      </c>
      <c r="V114" s="12"/>
      <c r="W114" s="13">
        <f t="shared" si="89"/>
        <v>2.4616099999999999</v>
      </c>
      <c r="X114" s="12"/>
      <c r="Y114" s="11">
        <v>395.63</v>
      </c>
      <c r="Z114" s="12"/>
      <c r="AA114" s="11">
        <v>416</v>
      </c>
      <c r="AB114" s="12"/>
      <c r="AC114" s="11">
        <f t="shared" si="90"/>
        <v>-20.37</v>
      </c>
      <c r="AD114" s="12"/>
      <c r="AE114" s="13">
        <f t="shared" si="91"/>
        <v>0.95103000000000004</v>
      </c>
      <c r="AF114" s="12"/>
      <c r="AG114" s="11">
        <v>30.28</v>
      </c>
      <c r="AH114" s="12"/>
      <c r="AI114" s="11">
        <v>416</v>
      </c>
      <c r="AJ114" s="12"/>
      <c r="AK114" s="11">
        <f t="shared" si="92"/>
        <v>-385.72</v>
      </c>
      <c r="AL114" s="12"/>
      <c r="AM114" s="13">
        <f t="shared" si="93"/>
        <v>7.2789999999999994E-2</v>
      </c>
      <c r="AN114" s="12"/>
      <c r="AO114" s="11">
        <f t="shared" si="94"/>
        <v>1719.53</v>
      </c>
      <c r="AP114" s="12"/>
      <c r="AQ114" s="11">
        <f t="shared" si="95"/>
        <v>1664</v>
      </c>
      <c r="AR114" s="12"/>
      <c r="AS114" s="11">
        <f t="shared" si="96"/>
        <v>55.53</v>
      </c>
      <c r="AT114" s="12"/>
      <c r="AU114" s="13">
        <f t="shared" si="97"/>
        <v>1.0333699999999999</v>
      </c>
    </row>
    <row r="115" spans="1:47" x14ac:dyDescent="0.3">
      <c r="A115" s="1"/>
      <c r="B115" s="1"/>
      <c r="C115" s="1"/>
      <c r="D115" s="1"/>
      <c r="E115" s="1"/>
      <c r="F115" s="1" t="s">
        <v>121</v>
      </c>
      <c r="G115" s="1"/>
      <c r="H115" s="1"/>
      <c r="I115" s="11">
        <v>1125.6300000000001</v>
      </c>
      <c r="J115" s="12"/>
      <c r="K115" s="11">
        <v>583</v>
      </c>
      <c r="L115" s="12"/>
      <c r="M115" s="11">
        <f t="shared" si="86"/>
        <v>542.63</v>
      </c>
      <c r="N115" s="12"/>
      <c r="O115" s="13">
        <f t="shared" si="87"/>
        <v>1.93075</v>
      </c>
      <c r="P115" s="12"/>
      <c r="Q115" s="11">
        <v>771.93</v>
      </c>
      <c r="R115" s="12"/>
      <c r="S115" s="11">
        <v>583</v>
      </c>
      <c r="T115" s="12"/>
      <c r="U115" s="11">
        <f t="shared" si="88"/>
        <v>188.93</v>
      </c>
      <c r="V115" s="12"/>
      <c r="W115" s="13">
        <f t="shared" si="89"/>
        <v>1.3240700000000001</v>
      </c>
      <c r="X115" s="12"/>
      <c r="Y115" s="11">
        <v>820.68</v>
      </c>
      <c r="Z115" s="12"/>
      <c r="AA115" s="11">
        <v>583</v>
      </c>
      <c r="AB115" s="12"/>
      <c r="AC115" s="11">
        <f t="shared" si="90"/>
        <v>237.68</v>
      </c>
      <c r="AD115" s="12"/>
      <c r="AE115" s="13">
        <f t="shared" si="91"/>
        <v>1.40768</v>
      </c>
      <c r="AF115" s="12"/>
      <c r="AG115" s="11">
        <v>68.62</v>
      </c>
      <c r="AH115" s="12"/>
      <c r="AI115" s="11">
        <v>583</v>
      </c>
      <c r="AJ115" s="12"/>
      <c r="AK115" s="11">
        <f t="shared" si="92"/>
        <v>-514.38</v>
      </c>
      <c r="AL115" s="12"/>
      <c r="AM115" s="13">
        <f t="shared" si="93"/>
        <v>0.1177</v>
      </c>
      <c r="AN115" s="12"/>
      <c r="AO115" s="11">
        <f t="shared" si="94"/>
        <v>2786.86</v>
      </c>
      <c r="AP115" s="12"/>
      <c r="AQ115" s="11">
        <f t="shared" si="95"/>
        <v>2332</v>
      </c>
      <c r="AR115" s="12"/>
      <c r="AS115" s="11">
        <f t="shared" si="96"/>
        <v>454.86</v>
      </c>
      <c r="AT115" s="12"/>
      <c r="AU115" s="13">
        <f t="shared" si="97"/>
        <v>1.1950499999999999</v>
      </c>
    </row>
    <row r="116" spans="1:47" x14ac:dyDescent="0.3">
      <c r="A116" s="1"/>
      <c r="B116" s="1"/>
      <c r="C116" s="1"/>
      <c r="D116" s="1"/>
      <c r="E116" s="1"/>
      <c r="F116" s="1" t="s">
        <v>122</v>
      </c>
      <c r="G116" s="1"/>
      <c r="H116" s="1"/>
      <c r="I116" s="11">
        <v>11371.17</v>
      </c>
      <c r="J116" s="12"/>
      <c r="K116" s="11">
        <v>1250</v>
      </c>
      <c r="L116" s="12"/>
      <c r="M116" s="11">
        <f t="shared" si="86"/>
        <v>10121.17</v>
      </c>
      <c r="N116" s="12"/>
      <c r="O116" s="13">
        <f t="shared" si="87"/>
        <v>9.09694</v>
      </c>
      <c r="P116" s="12"/>
      <c r="Q116" s="11">
        <v>279.39</v>
      </c>
      <c r="R116" s="12"/>
      <c r="S116" s="11">
        <v>1250</v>
      </c>
      <c r="T116" s="12"/>
      <c r="U116" s="11">
        <f t="shared" si="88"/>
        <v>-970.61</v>
      </c>
      <c r="V116" s="12"/>
      <c r="W116" s="13">
        <f t="shared" si="89"/>
        <v>0.22350999999999999</v>
      </c>
      <c r="X116" s="12"/>
      <c r="Y116" s="11">
        <v>0</v>
      </c>
      <c r="Z116" s="12"/>
      <c r="AA116" s="11">
        <v>1250</v>
      </c>
      <c r="AB116" s="12"/>
      <c r="AC116" s="11">
        <f t="shared" si="90"/>
        <v>-1250</v>
      </c>
      <c r="AD116" s="12"/>
      <c r="AE116" s="13">
        <f t="shared" si="91"/>
        <v>0</v>
      </c>
      <c r="AF116" s="12"/>
      <c r="AG116" s="11">
        <v>0</v>
      </c>
      <c r="AH116" s="12"/>
      <c r="AI116" s="11">
        <v>1250</v>
      </c>
      <c r="AJ116" s="12"/>
      <c r="AK116" s="11">
        <f t="shared" si="92"/>
        <v>-1250</v>
      </c>
      <c r="AL116" s="12"/>
      <c r="AM116" s="13">
        <f t="shared" si="93"/>
        <v>0</v>
      </c>
      <c r="AN116" s="12"/>
      <c r="AO116" s="11">
        <f t="shared" si="94"/>
        <v>11650.56</v>
      </c>
      <c r="AP116" s="12"/>
      <c r="AQ116" s="11">
        <f t="shared" si="95"/>
        <v>5000</v>
      </c>
      <c r="AR116" s="12"/>
      <c r="AS116" s="11">
        <f t="shared" si="96"/>
        <v>6650.56</v>
      </c>
      <c r="AT116" s="12"/>
      <c r="AU116" s="23">
        <f t="shared" si="97"/>
        <v>2.3301099999999999</v>
      </c>
    </row>
    <row r="117" spans="1:47" x14ac:dyDescent="0.3">
      <c r="A117" s="1"/>
      <c r="B117" s="1"/>
      <c r="C117" s="1"/>
      <c r="D117" s="1"/>
      <c r="E117" s="1"/>
      <c r="F117" s="1" t="s">
        <v>123</v>
      </c>
      <c r="G117" s="1"/>
      <c r="H117" s="1"/>
      <c r="I117" s="11">
        <v>178.21</v>
      </c>
      <c r="J117" s="12"/>
      <c r="K117" s="11">
        <v>333</v>
      </c>
      <c r="L117" s="12"/>
      <c r="M117" s="11">
        <f t="shared" si="86"/>
        <v>-154.79</v>
      </c>
      <c r="N117" s="12"/>
      <c r="O117" s="13">
        <f t="shared" si="87"/>
        <v>0.53517000000000003</v>
      </c>
      <c r="P117" s="12"/>
      <c r="Q117" s="11">
        <v>502.82</v>
      </c>
      <c r="R117" s="12"/>
      <c r="S117" s="11">
        <v>333</v>
      </c>
      <c r="T117" s="12"/>
      <c r="U117" s="11">
        <f t="shared" si="88"/>
        <v>169.82</v>
      </c>
      <c r="V117" s="12"/>
      <c r="W117" s="13">
        <f t="shared" si="89"/>
        <v>1.50997</v>
      </c>
      <c r="X117" s="12"/>
      <c r="Y117" s="11">
        <v>59.14</v>
      </c>
      <c r="Z117" s="12"/>
      <c r="AA117" s="11">
        <v>333</v>
      </c>
      <c r="AB117" s="12"/>
      <c r="AC117" s="11">
        <f t="shared" si="90"/>
        <v>-273.86</v>
      </c>
      <c r="AD117" s="12"/>
      <c r="AE117" s="13">
        <f t="shared" si="91"/>
        <v>0.17760000000000001</v>
      </c>
      <c r="AF117" s="12"/>
      <c r="AG117" s="11">
        <v>118.03</v>
      </c>
      <c r="AH117" s="12"/>
      <c r="AI117" s="11">
        <v>333</v>
      </c>
      <c r="AJ117" s="12"/>
      <c r="AK117" s="11">
        <f t="shared" si="92"/>
        <v>-214.97</v>
      </c>
      <c r="AL117" s="12"/>
      <c r="AM117" s="13">
        <f t="shared" si="93"/>
        <v>0.35443999999999998</v>
      </c>
      <c r="AN117" s="12"/>
      <c r="AO117" s="11">
        <f t="shared" si="94"/>
        <v>858.2</v>
      </c>
      <c r="AP117" s="12"/>
      <c r="AQ117" s="11">
        <f t="shared" si="95"/>
        <v>1332</v>
      </c>
      <c r="AR117" s="12"/>
      <c r="AS117" s="11">
        <f t="shared" si="96"/>
        <v>-473.8</v>
      </c>
      <c r="AT117" s="12"/>
      <c r="AU117" s="13">
        <f t="shared" si="97"/>
        <v>0.64429000000000003</v>
      </c>
    </row>
    <row r="118" spans="1:47" ht="19.5" thickBot="1" x14ac:dyDescent="0.35">
      <c r="A118" s="1"/>
      <c r="B118" s="1"/>
      <c r="C118" s="1"/>
      <c r="D118" s="1"/>
      <c r="E118" s="1"/>
      <c r="F118" s="1" t="s">
        <v>124</v>
      </c>
      <c r="G118" s="1"/>
      <c r="H118" s="1"/>
      <c r="I118" s="14">
        <v>890.59</v>
      </c>
      <c r="J118" s="12"/>
      <c r="K118" s="14">
        <v>833</v>
      </c>
      <c r="L118" s="12"/>
      <c r="M118" s="14">
        <f t="shared" si="86"/>
        <v>57.59</v>
      </c>
      <c r="N118" s="12"/>
      <c r="O118" s="15">
        <f t="shared" si="87"/>
        <v>1.06914</v>
      </c>
      <c r="P118" s="12"/>
      <c r="Q118" s="14">
        <v>2296.73</v>
      </c>
      <c r="R118" s="12"/>
      <c r="S118" s="14">
        <v>833</v>
      </c>
      <c r="T118" s="12"/>
      <c r="U118" s="14">
        <f t="shared" si="88"/>
        <v>1463.73</v>
      </c>
      <c r="V118" s="12"/>
      <c r="W118" s="15">
        <f t="shared" si="89"/>
        <v>2.75718</v>
      </c>
      <c r="X118" s="12"/>
      <c r="Y118" s="14">
        <v>1406.43</v>
      </c>
      <c r="Z118" s="12"/>
      <c r="AA118" s="14">
        <v>833</v>
      </c>
      <c r="AB118" s="12"/>
      <c r="AC118" s="14">
        <f t="shared" si="90"/>
        <v>573.42999999999995</v>
      </c>
      <c r="AD118" s="12"/>
      <c r="AE118" s="15">
        <f t="shared" si="91"/>
        <v>1.6883900000000001</v>
      </c>
      <c r="AF118" s="12"/>
      <c r="AG118" s="14">
        <v>1052.25</v>
      </c>
      <c r="AH118" s="12"/>
      <c r="AI118" s="14">
        <v>833</v>
      </c>
      <c r="AJ118" s="12"/>
      <c r="AK118" s="14">
        <f t="shared" si="92"/>
        <v>219.25</v>
      </c>
      <c r="AL118" s="12"/>
      <c r="AM118" s="15">
        <f t="shared" si="93"/>
        <v>1.2632099999999999</v>
      </c>
      <c r="AN118" s="12"/>
      <c r="AO118" s="14">
        <f t="shared" si="94"/>
        <v>5646</v>
      </c>
      <c r="AP118" s="12"/>
      <c r="AQ118" s="14">
        <f t="shared" si="95"/>
        <v>3332</v>
      </c>
      <c r="AR118" s="12"/>
      <c r="AS118" s="14">
        <f t="shared" si="96"/>
        <v>2314</v>
      </c>
      <c r="AT118" s="12"/>
      <c r="AU118" s="24">
        <f t="shared" si="97"/>
        <v>1.69448</v>
      </c>
    </row>
    <row r="119" spans="1:47" x14ac:dyDescent="0.3">
      <c r="A119" s="1"/>
      <c r="B119" s="1"/>
      <c r="C119" s="1"/>
      <c r="D119" s="1"/>
      <c r="E119" s="1" t="s">
        <v>125</v>
      </c>
      <c r="F119" s="1"/>
      <c r="G119" s="1"/>
      <c r="H119" s="1"/>
      <c r="I119" s="11">
        <f>ROUND(SUM(I103:I105)+SUM(I111:I118),5)</f>
        <v>22362.06</v>
      </c>
      <c r="J119" s="12"/>
      <c r="K119" s="11">
        <f>ROUND(SUM(K103:K105)+SUM(K111:K118),5)</f>
        <v>11174</v>
      </c>
      <c r="L119" s="12"/>
      <c r="M119" s="11">
        <f t="shared" si="86"/>
        <v>11188.06</v>
      </c>
      <c r="N119" s="12"/>
      <c r="O119" s="13">
        <f t="shared" si="87"/>
        <v>2.0012599999999998</v>
      </c>
      <c r="P119" s="12"/>
      <c r="Q119" s="11">
        <f>ROUND(SUM(Q103:Q105)+SUM(Q111:Q118),5)</f>
        <v>15878.69</v>
      </c>
      <c r="R119" s="12"/>
      <c r="S119" s="11">
        <f>ROUND(SUM(S103:S105)+SUM(S111:S118),5)</f>
        <v>11174</v>
      </c>
      <c r="T119" s="12"/>
      <c r="U119" s="11">
        <f t="shared" si="88"/>
        <v>4704.6899999999996</v>
      </c>
      <c r="V119" s="12"/>
      <c r="W119" s="13">
        <f t="shared" si="89"/>
        <v>1.4210400000000001</v>
      </c>
      <c r="X119" s="12"/>
      <c r="Y119" s="11">
        <f>ROUND(SUM(Y103:Y105)+SUM(Y111:Y118),5)</f>
        <v>13301.55</v>
      </c>
      <c r="Z119" s="12"/>
      <c r="AA119" s="11">
        <f>ROUND(SUM(AA103:AA105)+SUM(AA111:AA118),5)</f>
        <v>11174</v>
      </c>
      <c r="AB119" s="12"/>
      <c r="AC119" s="11">
        <f t="shared" si="90"/>
        <v>2127.5500000000002</v>
      </c>
      <c r="AD119" s="12"/>
      <c r="AE119" s="13">
        <f t="shared" si="91"/>
        <v>1.1903999999999999</v>
      </c>
      <c r="AF119" s="12"/>
      <c r="AG119" s="11">
        <f>ROUND(SUM(AG103:AG105)+SUM(AG111:AG118),5)</f>
        <v>8717.2900000000009</v>
      </c>
      <c r="AH119" s="12"/>
      <c r="AI119" s="11">
        <f>ROUND(SUM(AI103:AI105)+SUM(AI111:AI118),5)</f>
        <v>11174</v>
      </c>
      <c r="AJ119" s="12"/>
      <c r="AK119" s="11">
        <f t="shared" si="92"/>
        <v>-2456.71</v>
      </c>
      <c r="AL119" s="12"/>
      <c r="AM119" s="13">
        <f t="shared" si="93"/>
        <v>0.78013999999999994</v>
      </c>
      <c r="AN119" s="12"/>
      <c r="AO119" s="11">
        <f t="shared" si="94"/>
        <v>60259.59</v>
      </c>
      <c r="AP119" s="12"/>
      <c r="AQ119" s="11">
        <f t="shared" si="95"/>
        <v>44696</v>
      </c>
      <c r="AR119" s="12"/>
      <c r="AS119" s="11">
        <f t="shared" si="96"/>
        <v>15563.59</v>
      </c>
      <c r="AT119" s="12"/>
      <c r="AU119" s="13">
        <f t="shared" si="97"/>
        <v>1.3482099999999999</v>
      </c>
    </row>
    <row r="120" spans="1:47" x14ac:dyDescent="0.3">
      <c r="A120" s="1"/>
      <c r="B120" s="1"/>
      <c r="C120" s="1"/>
      <c r="D120" s="1"/>
      <c r="E120" s="1" t="s">
        <v>126</v>
      </c>
      <c r="F120" s="1"/>
      <c r="G120" s="1"/>
      <c r="H120" s="1"/>
      <c r="I120" s="11"/>
      <c r="J120" s="12"/>
      <c r="K120" s="11"/>
      <c r="L120" s="12"/>
      <c r="M120" s="11"/>
      <c r="N120" s="12"/>
      <c r="O120" s="13"/>
      <c r="P120" s="12"/>
      <c r="Q120" s="11"/>
      <c r="R120" s="12"/>
      <c r="S120" s="11"/>
      <c r="T120" s="12"/>
      <c r="U120" s="11"/>
      <c r="V120" s="12"/>
      <c r="W120" s="13"/>
      <c r="X120" s="12"/>
      <c r="Y120" s="11"/>
      <c r="Z120" s="12"/>
      <c r="AA120" s="11"/>
      <c r="AB120" s="12"/>
      <c r="AC120" s="11"/>
      <c r="AD120" s="12"/>
      <c r="AE120" s="13"/>
      <c r="AF120" s="12"/>
      <c r="AG120" s="11"/>
      <c r="AH120" s="12"/>
      <c r="AI120" s="11"/>
      <c r="AJ120" s="12"/>
      <c r="AK120" s="11"/>
      <c r="AL120" s="12"/>
      <c r="AM120" s="13"/>
      <c r="AN120" s="12"/>
      <c r="AO120" s="11"/>
      <c r="AP120" s="12"/>
      <c r="AQ120" s="11"/>
      <c r="AR120" s="12"/>
      <c r="AS120" s="11"/>
      <c r="AT120" s="12"/>
      <c r="AU120" s="13"/>
    </row>
    <row r="121" spans="1:47" x14ac:dyDescent="0.3">
      <c r="A121" s="1"/>
      <c r="B121" s="1"/>
      <c r="C121" s="1"/>
      <c r="D121" s="1"/>
      <c r="E121" s="1"/>
      <c r="F121" s="1" t="s">
        <v>127</v>
      </c>
      <c r="G121" s="1"/>
      <c r="H121" s="1"/>
      <c r="I121" s="11">
        <v>0</v>
      </c>
      <c r="J121" s="12"/>
      <c r="K121" s="11">
        <v>833</v>
      </c>
      <c r="L121" s="12"/>
      <c r="M121" s="11">
        <f t="shared" ref="M121:M127" si="98">ROUND((I121-K121),5)</f>
        <v>-833</v>
      </c>
      <c r="N121" s="12"/>
      <c r="O121" s="13">
        <f t="shared" ref="O121:O127" si="99">ROUND(IF(K121=0, IF(I121=0, 0, 1), I121/K121),5)</f>
        <v>0</v>
      </c>
      <c r="P121" s="12"/>
      <c r="Q121" s="11">
        <v>0</v>
      </c>
      <c r="R121" s="12"/>
      <c r="S121" s="11">
        <v>833</v>
      </c>
      <c r="T121" s="12"/>
      <c r="U121" s="11">
        <f t="shared" ref="U121:U127" si="100">ROUND((Q121-S121),5)</f>
        <v>-833</v>
      </c>
      <c r="V121" s="12"/>
      <c r="W121" s="13">
        <f t="shared" ref="W121:W127" si="101">ROUND(IF(S121=0, IF(Q121=0, 0, 1), Q121/S121),5)</f>
        <v>0</v>
      </c>
      <c r="X121" s="12"/>
      <c r="Y121" s="11">
        <v>0</v>
      </c>
      <c r="Z121" s="12"/>
      <c r="AA121" s="11">
        <v>833</v>
      </c>
      <c r="AB121" s="12"/>
      <c r="AC121" s="11">
        <f t="shared" ref="AC121:AC127" si="102">ROUND((Y121-AA121),5)</f>
        <v>-833</v>
      </c>
      <c r="AD121" s="12"/>
      <c r="AE121" s="13">
        <f t="shared" ref="AE121:AE127" si="103">ROUND(IF(AA121=0, IF(Y121=0, 0, 1), Y121/AA121),5)</f>
        <v>0</v>
      </c>
      <c r="AF121" s="12"/>
      <c r="AG121" s="11">
        <v>0</v>
      </c>
      <c r="AH121" s="12"/>
      <c r="AI121" s="11">
        <v>833</v>
      </c>
      <c r="AJ121" s="12"/>
      <c r="AK121" s="11">
        <f t="shared" ref="AK121:AK127" si="104">ROUND((AG121-AI121),5)</f>
        <v>-833</v>
      </c>
      <c r="AL121" s="12"/>
      <c r="AM121" s="13">
        <f t="shared" ref="AM121:AM127" si="105">ROUND(IF(AI121=0, IF(AG121=0, 0, 1), AG121/AI121),5)</f>
        <v>0</v>
      </c>
      <c r="AN121" s="12"/>
      <c r="AO121" s="11">
        <f t="shared" ref="AO121:AO127" si="106">ROUND(I121+Q121+Y121+AG121,5)</f>
        <v>0</v>
      </c>
      <c r="AP121" s="12"/>
      <c r="AQ121" s="11">
        <f t="shared" ref="AQ121:AQ127" si="107">ROUND(K121+S121+AA121+AI121,5)</f>
        <v>3332</v>
      </c>
      <c r="AR121" s="12"/>
      <c r="AS121" s="11">
        <f t="shared" ref="AS121:AS127" si="108">ROUND((AO121-AQ121),5)</f>
        <v>-3332</v>
      </c>
      <c r="AT121" s="12"/>
      <c r="AU121" s="13">
        <f t="shared" ref="AU121:AU127" si="109">ROUND(IF(AQ121=0, IF(AO121=0, 0, 1), AO121/AQ121),5)</f>
        <v>0</v>
      </c>
    </row>
    <row r="122" spans="1:47" x14ac:dyDescent="0.3">
      <c r="A122" s="1"/>
      <c r="B122" s="1"/>
      <c r="C122" s="1"/>
      <c r="D122" s="1"/>
      <c r="E122" s="1"/>
      <c r="F122" s="1" t="s">
        <v>128</v>
      </c>
      <c r="G122" s="1"/>
      <c r="H122" s="1"/>
      <c r="I122" s="11">
        <v>1787.73</v>
      </c>
      <c r="J122" s="12"/>
      <c r="K122" s="11">
        <v>541</v>
      </c>
      <c r="L122" s="12"/>
      <c r="M122" s="11">
        <f t="shared" si="98"/>
        <v>1246.73</v>
      </c>
      <c r="N122" s="12"/>
      <c r="O122" s="13">
        <f t="shared" si="99"/>
        <v>3.3044899999999999</v>
      </c>
      <c r="P122" s="12"/>
      <c r="Q122" s="11">
        <v>709.42</v>
      </c>
      <c r="R122" s="12"/>
      <c r="S122" s="11">
        <v>541</v>
      </c>
      <c r="T122" s="12"/>
      <c r="U122" s="11">
        <f t="shared" si="100"/>
        <v>168.42</v>
      </c>
      <c r="V122" s="12"/>
      <c r="W122" s="13">
        <f t="shared" si="101"/>
        <v>1.31131</v>
      </c>
      <c r="X122" s="12"/>
      <c r="Y122" s="11">
        <v>134.55000000000001</v>
      </c>
      <c r="Z122" s="12"/>
      <c r="AA122" s="11">
        <v>541</v>
      </c>
      <c r="AB122" s="12"/>
      <c r="AC122" s="11">
        <f t="shared" si="102"/>
        <v>-406.45</v>
      </c>
      <c r="AD122" s="12"/>
      <c r="AE122" s="13">
        <f t="shared" si="103"/>
        <v>0.24870999999999999</v>
      </c>
      <c r="AF122" s="12"/>
      <c r="AG122" s="11">
        <v>566.33000000000004</v>
      </c>
      <c r="AH122" s="12"/>
      <c r="AI122" s="11">
        <v>541</v>
      </c>
      <c r="AJ122" s="12"/>
      <c r="AK122" s="11">
        <f t="shared" si="104"/>
        <v>25.33</v>
      </c>
      <c r="AL122" s="12"/>
      <c r="AM122" s="13">
        <f t="shared" si="105"/>
        <v>1.0468200000000001</v>
      </c>
      <c r="AN122" s="12"/>
      <c r="AO122" s="11">
        <f t="shared" si="106"/>
        <v>3198.03</v>
      </c>
      <c r="AP122" s="12"/>
      <c r="AQ122" s="11">
        <f t="shared" si="107"/>
        <v>2164</v>
      </c>
      <c r="AR122" s="12"/>
      <c r="AS122" s="11">
        <f t="shared" si="108"/>
        <v>1034.03</v>
      </c>
      <c r="AT122" s="12"/>
      <c r="AU122" s="23">
        <f t="shared" si="109"/>
        <v>1.47783</v>
      </c>
    </row>
    <row r="123" spans="1:47" x14ac:dyDescent="0.3">
      <c r="A123" s="1"/>
      <c r="B123" s="1"/>
      <c r="C123" s="1"/>
      <c r="D123" s="1"/>
      <c r="E123" s="1"/>
      <c r="F123" s="1" t="s">
        <v>129</v>
      </c>
      <c r="G123" s="1"/>
      <c r="H123" s="1"/>
      <c r="I123" s="11">
        <v>0</v>
      </c>
      <c r="J123" s="12"/>
      <c r="K123" s="11">
        <v>1375</v>
      </c>
      <c r="L123" s="12"/>
      <c r="M123" s="11">
        <f t="shared" si="98"/>
        <v>-1375</v>
      </c>
      <c r="N123" s="12"/>
      <c r="O123" s="13">
        <f t="shared" si="99"/>
        <v>0</v>
      </c>
      <c r="P123" s="12"/>
      <c r="Q123" s="11">
        <v>0</v>
      </c>
      <c r="R123" s="12"/>
      <c r="S123" s="11">
        <v>1375</v>
      </c>
      <c r="T123" s="12"/>
      <c r="U123" s="11">
        <f t="shared" si="100"/>
        <v>-1375</v>
      </c>
      <c r="V123" s="12"/>
      <c r="W123" s="13">
        <f t="shared" si="101"/>
        <v>0</v>
      </c>
      <c r="X123" s="12"/>
      <c r="Y123" s="11">
        <v>0</v>
      </c>
      <c r="Z123" s="12"/>
      <c r="AA123" s="11">
        <v>1375</v>
      </c>
      <c r="AB123" s="12"/>
      <c r="AC123" s="11">
        <f t="shared" si="102"/>
        <v>-1375</v>
      </c>
      <c r="AD123" s="12"/>
      <c r="AE123" s="13">
        <f t="shared" si="103"/>
        <v>0</v>
      </c>
      <c r="AF123" s="12"/>
      <c r="AG123" s="11">
        <v>7151.3</v>
      </c>
      <c r="AH123" s="12"/>
      <c r="AI123" s="11">
        <v>1375</v>
      </c>
      <c r="AJ123" s="12"/>
      <c r="AK123" s="11">
        <f t="shared" si="104"/>
        <v>5776.3</v>
      </c>
      <c r="AL123" s="12"/>
      <c r="AM123" s="13">
        <f t="shared" si="105"/>
        <v>5.2009499999999997</v>
      </c>
      <c r="AN123" s="12"/>
      <c r="AO123" s="11">
        <f t="shared" si="106"/>
        <v>7151.3</v>
      </c>
      <c r="AP123" s="12"/>
      <c r="AQ123" s="11">
        <f t="shared" si="107"/>
        <v>5500</v>
      </c>
      <c r="AR123" s="12"/>
      <c r="AS123" s="11">
        <f t="shared" si="108"/>
        <v>1651.3</v>
      </c>
      <c r="AT123" s="12"/>
      <c r="AU123" s="13">
        <f t="shared" si="109"/>
        <v>1.3002400000000001</v>
      </c>
    </row>
    <row r="124" spans="1:47" x14ac:dyDescent="0.3">
      <c r="A124" s="1"/>
      <c r="B124" s="1"/>
      <c r="C124" s="1"/>
      <c r="D124" s="1"/>
      <c r="E124" s="1"/>
      <c r="F124" s="1" t="s">
        <v>130</v>
      </c>
      <c r="G124" s="1"/>
      <c r="H124" s="1"/>
      <c r="I124" s="11">
        <v>0</v>
      </c>
      <c r="J124" s="12"/>
      <c r="K124" s="11">
        <v>0</v>
      </c>
      <c r="L124" s="12"/>
      <c r="M124" s="11">
        <f t="shared" si="98"/>
        <v>0</v>
      </c>
      <c r="N124" s="12"/>
      <c r="O124" s="13">
        <f t="shared" si="99"/>
        <v>0</v>
      </c>
      <c r="P124" s="12"/>
      <c r="Q124" s="11">
        <v>0</v>
      </c>
      <c r="R124" s="12"/>
      <c r="S124" s="11">
        <v>0</v>
      </c>
      <c r="T124" s="12"/>
      <c r="U124" s="11">
        <f t="shared" si="100"/>
        <v>0</v>
      </c>
      <c r="V124" s="12"/>
      <c r="W124" s="13">
        <f t="shared" si="101"/>
        <v>0</v>
      </c>
      <c r="X124" s="12"/>
      <c r="Y124" s="11">
        <v>0</v>
      </c>
      <c r="Z124" s="12"/>
      <c r="AA124" s="11">
        <v>0</v>
      </c>
      <c r="AB124" s="12"/>
      <c r="AC124" s="11">
        <f t="shared" si="102"/>
        <v>0</v>
      </c>
      <c r="AD124" s="12"/>
      <c r="AE124" s="13">
        <f t="shared" si="103"/>
        <v>0</v>
      </c>
      <c r="AF124" s="12"/>
      <c r="AG124" s="11">
        <v>0</v>
      </c>
      <c r="AH124" s="12"/>
      <c r="AI124" s="11">
        <v>0</v>
      </c>
      <c r="AJ124" s="12"/>
      <c r="AK124" s="11">
        <f t="shared" si="104"/>
        <v>0</v>
      </c>
      <c r="AL124" s="12"/>
      <c r="AM124" s="13">
        <f t="shared" si="105"/>
        <v>0</v>
      </c>
      <c r="AN124" s="12"/>
      <c r="AO124" s="11">
        <f t="shared" si="106"/>
        <v>0</v>
      </c>
      <c r="AP124" s="12"/>
      <c r="AQ124" s="11">
        <f t="shared" si="107"/>
        <v>0</v>
      </c>
      <c r="AR124" s="12"/>
      <c r="AS124" s="11">
        <f t="shared" si="108"/>
        <v>0</v>
      </c>
      <c r="AT124" s="12"/>
      <c r="AU124" s="13">
        <f t="shared" si="109"/>
        <v>0</v>
      </c>
    </row>
    <row r="125" spans="1:47" x14ac:dyDescent="0.3">
      <c r="A125" s="1"/>
      <c r="B125" s="1"/>
      <c r="C125" s="1"/>
      <c r="D125" s="1"/>
      <c r="E125" s="1"/>
      <c r="F125" s="1" t="s">
        <v>131</v>
      </c>
      <c r="G125" s="1"/>
      <c r="H125" s="1"/>
      <c r="I125" s="11">
        <v>0</v>
      </c>
      <c r="J125" s="12"/>
      <c r="K125" s="11">
        <v>1500</v>
      </c>
      <c r="L125" s="12"/>
      <c r="M125" s="11">
        <f t="shared" si="98"/>
        <v>-1500</v>
      </c>
      <c r="N125" s="12"/>
      <c r="O125" s="13">
        <f t="shared" si="99"/>
        <v>0</v>
      </c>
      <c r="P125" s="12"/>
      <c r="Q125" s="11">
        <v>8050</v>
      </c>
      <c r="R125" s="12"/>
      <c r="S125" s="11">
        <v>1500</v>
      </c>
      <c r="T125" s="12"/>
      <c r="U125" s="11">
        <f t="shared" si="100"/>
        <v>6550</v>
      </c>
      <c r="V125" s="12"/>
      <c r="W125" s="13">
        <f t="shared" si="101"/>
        <v>5.3666700000000001</v>
      </c>
      <c r="X125" s="12"/>
      <c r="Y125" s="11">
        <v>2625</v>
      </c>
      <c r="Z125" s="12"/>
      <c r="AA125" s="11">
        <v>1500</v>
      </c>
      <c r="AB125" s="12"/>
      <c r="AC125" s="11">
        <f t="shared" si="102"/>
        <v>1125</v>
      </c>
      <c r="AD125" s="12"/>
      <c r="AE125" s="13">
        <f t="shared" si="103"/>
        <v>1.75</v>
      </c>
      <c r="AF125" s="12"/>
      <c r="AG125" s="11">
        <v>945</v>
      </c>
      <c r="AH125" s="12"/>
      <c r="AI125" s="11">
        <v>1500</v>
      </c>
      <c r="AJ125" s="12"/>
      <c r="AK125" s="11">
        <f t="shared" si="104"/>
        <v>-555</v>
      </c>
      <c r="AL125" s="12"/>
      <c r="AM125" s="13">
        <f t="shared" si="105"/>
        <v>0.63</v>
      </c>
      <c r="AN125" s="12"/>
      <c r="AO125" s="11">
        <f t="shared" si="106"/>
        <v>11620</v>
      </c>
      <c r="AP125" s="12"/>
      <c r="AQ125" s="11">
        <f t="shared" si="107"/>
        <v>6000</v>
      </c>
      <c r="AR125" s="12"/>
      <c r="AS125" s="11">
        <f t="shared" si="108"/>
        <v>5620</v>
      </c>
      <c r="AT125" s="12"/>
      <c r="AU125" s="23">
        <f t="shared" si="109"/>
        <v>1.9366699999999999</v>
      </c>
    </row>
    <row r="126" spans="1:47" x14ac:dyDescent="0.3">
      <c r="A126" s="1"/>
      <c r="B126" s="1"/>
      <c r="C126" s="1"/>
      <c r="D126" s="1"/>
      <c r="E126" s="1"/>
      <c r="F126" s="1" t="s">
        <v>132</v>
      </c>
      <c r="G126" s="1"/>
      <c r="H126" s="1"/>
      <c r="I126" s="11">
        <v>24774.15</v>
      </c>
      <c r="J126" s="12"/>
      <c r="K126" s="11">
        <v>1916</v>
      </c>
      <c r="L126" s="12"/>
      <c r="M126" s="11">
        <f t="shared" si="98"/>
        <v>22858.15</v>
      </c>
      <c r="N126" s="12"/>
      <c r="O126" s="13">
        <f t="shared" si="99"/>
        <v>12.93014</v>
      </c>
      <c r="P126" s="12"/>
      <c r="Q126" s="11">
        <v>3411.25</v>
      </c>
      <c r="R126" s="12"/>
      <c r="S126" s="11">
        <v>1916</v>
      </c>
      <c r="T126" s="12"/>
      <c r="U126" s="11">
        <f t="shared" si="100"/>
        <v>1495.25</v>
      </c>
      <c r="V126" s="12"/>
      <c r="W126" s="13">
        <f t="shared" si="101"/>
        <v>1.7804</v>
      </c>
      <c r="X126" s="12"/>
      <c r="Y126" s="11">
        <v>3305.13</v>
      </c>
      <c r="Z126" s="12"/>
      <c r="AA126" s="11">
        <v>1916</v>
      </c>
      <c r="AB126" s="12"/>
      <c r="AC126" s="11">
        <f t="shared" si="102"/>
        <v>1389.13</v>
      </c>
      <c r="AD126" s="12"/>
      <c r="AE126" s="13">
        <f t="shared" si="103"/>
        <v>1.72502</v>
      </c>
      <c r="AF126" s="12"/>
      <c r="AG126" s="11">
        <v>3042.45</v>
      </c>
      <c r="AH126" s="12"/>
      <c r="AI126" s="11">
        <v>1916</v>
      </c>
      <c r="AJ126" s="12"/>
      <c r="AK126" s="11">
        <f t="shared" si="104"/>
        <v>1126.45</v>
      </c>
      <c r="AL126" s="12"/>
      <c r="AM126" s="13">
        <f t="shared" si="105"/>
        <v>1.58792</v>
      </c>
      <c r="AN126" s="12"/>
      <c r="AO126" s="11">
        <f t="shared" si="106"/>
        <v>34532.980000000003</v>
      </c>
      <c r="AP126" s="12"/>
      <c r="AQ126" s="11">
        <f t="shared" si="107"/>
        <v>7664</v>
      </c>
      <c r="AR126" s="12"/>
      <c r="AS126" s="11">
        <f t="shared" si="108"/>
        <v>26868.98</v>
      </c>
      <c r="AT126" s="12"/>
      <c r="AU126" s="23">
        <f t="shared" si="109"/>
        <v>4.5058699999999998</v>
      </c>
    </row>
    <row r="127" spans="1:47" x14ac:dyDescent="0.3">
      <c r="A127" s="1"/>
      <c r="B127" s="1"/>
      <c r="C127" s="1"/>
      <c r="D127" s="1"/>
      <c r="E127" s="1"/>
      <c r="F127" s="1" t="s">
        <v>133</v>
      </c>
      <c r="G127" s="1"/>
      <c r="H127" s="1"/>
      <c r="I127" s="11">
        <v>532.86</v>
      </c>
      <c r="J127" s="12"/>
      <c r="K127" s="11">
        <v>500</v>
      </c>
      <c r="L127" s="12"/>
      <c r="M127" s="11">
        <f t="shared" si="98"/>
        <v>32.86</v>
      </c>
      <c r="N127" s="12"/>
      <c r="O127" s="13">
        <f t="shared" si="99"/>
        <v>1.06572</v>
      </c>
      <c r="P127" s="12"/>
      <c r="Q127" s="11">
        <v>94.5</v>
      </c>
      <c r="R127" s="12"/>
      <c r="S127" s="11">
        <v>500</v>
      </c>
      <c r="T127" s="12"/>
      <c r="U127" s="11">
        <f t="shared" si="100"/>
        <v>-405.5</v>
      </c>
      <c r="V127" s="12"/>
      <c r="W127" s="13">
        <f t="shared" si="101"/>
        <v>0.189</v>
      </c>
      <c r="X127" s="12"/>
      <c r="Y127" s="11">
        <v>410.47</v>
      </c>
      <c r="Z127" s="12"/>
      <c r="AA127" s="11">
        <v>500</v>
      </c>
      <c r="AB127" s="12"/>
      <c r="AC127" s="11">
        <f t="shared" si="102"/>
        <v>-89.53</v>
      </c>
      <c r="AD127" s="12"/>
      <c r="AE127" s="13">
        <f t="shared" si="103"/>
        <v>0.82094</v>
      </c>
      <c r="AF127" s="12"/>
      <c r="AG127" s="11">
        <v>5</v>
      </c>
      <c r="AH127" s="12"/>
      <c r="AI127" s="11">
        <v>500</v>
      </c>
      <c r="AJ127" s="12"/>
      <c r="AK127" s="11">
        <f t="shared" si="104"/>
        <v>-495</v>
      </c>
      <c r="AL127" s="12"/>
      <c r="AM127" s="13">
        <f t="shared" si="105"/>
        <v>0.01</v>
      </c>
      <c r="AN127" s="12"/>
      <c r="AO127" s="11">
        <f t="shared" si="106"/>
        <v>1042.83</v>
      </c>
      <c r="AP127" s="12"/>
      <c r="AQ127" s="11">
        <f t="shared" si="107"/>
        <v>2000</v>
      </c>
      <c r="AR127" s="12"/>
      <c r="AS127" s="11">
        <f t="shared" si="108"/>
        <v>-957.17</v>
      </c>
      <c r="AT127" s="12"/>
      <c r="AU127" s="13">
        <f t="shared" si="109"/>
        <v>0.52141999999999999</v>
      </c>
    </row>
    <row r="128" spans="1:47" x14ac:dyDescent="0.3">
      <c r="A128" s="1"/>
      <c r="B128" s="1"/>
      <c r="C128" s="1"/>
      <c r="D128" s="1"/>
      <c r="E128" s="1"/>
      <c r="F128" s="1" t="s">
        <v>134</v>
      </c>
      <c r="G128" s="1"/>
      <c r="H128" s="1"/>
      <c r="I128" s="11"/>
      <c r="J128" s="12"/>
      <c r="K128" s="11"/>
      <c r="L128" s="12"/>
      <c r="M128" s="11"/>
      <c r="N128" s="12"/>
      <c r="O128" s="13"/>
      <c r="P128" s="12"/>
      <c r="Q128" s="11"/>
      <c r="R128" s="12"/>
      <c r="S128" s="11"/>
      <c r="T128" s="12"/>
      <c r="U128" s="11"/>
      <c r="V128" s="12"/>
      <c r="W128" s="13"/>
      <c r="X128" s="12"/>
      <c r="Y128" s="11"/>
      <c r="Z128" s="12"/>
      <c r="AA128" s="11"/>
      <c r="AB128" s="12"/>
      <c r="AC128" s="11"/>
      <c r="AD128" s="12"/>
      <c r="AE128" s="13"/>
      <c r="AF128" s="12"/>
      <c r="AG128" s="11"/>
      <c r="AH128" s="12"/>
      <c r="AI128" s="11"/>
      <c r="AJ128" s="12"/>
      <c r="AK128" s="11"/>
      <c r="AL128" s="12"/>
      <c r="AM128" s="13"/>
      <c r="AN128" s="12"/>
      <c r="AO128" s="11"/>
      <c r="AP128" s="12"/>
      <c r="AQ128" s="11"/>
      <c r="AR128" s="12"/>
      <c r="AS128" s="11"/>
      <c r="AT128" s="12"/>
      <c r="AU128" s="13"/>
    </row>
    <row r="129" spans="1:47" hidden="1" x14ac:dyDescent="0.3">
      <c r="A129" s="1"/>
      <c r="B129" s="1"/>
      <c r="C129" s="1"/>
      <c r="D129" s="1"/>
      <c r="E129" s="1"/>
      <c r="F129" s="1"/>
      <c r="G129" s="1" t="s">
        <v>135</v>
      </c>
      <c r="H129" s="1"/>
      <c r="I129" s="11">
        <v>0</v>
      </c>
      <c r="J129" s="12"/>
      <c r="K129" s="11">
        <v>0</v>
      </c>
      <c r="L129" s="12"/>
      <c r="M129" s="11">
        <f>ROUND((I129-K129),5)</f>
        <v>0</v>
      </c>
      <c r="N129" s="12"/>
      <c r="O129" s="13">
        <f>ROUND(IF(K129=0, IF(I129=0, 0, 1), I129/K129),5)</f>
        <v>0</v>
      </c>
      <c r="P129" s="12"/>
      <c r="Q129" s="11">
        <v>0</v>
      </c>
      <c r="R129" s="12"/>
      <c r="S129" s="11">
        <v>0</v>
      </c>
      <c r="T129" s="12"/>
      <c r="U129" s="11">
        <f>ROUND((Q129-S129),5)</f>
        <v>0</v>
      </c>
      <c r="V129" s="12"/>
      <c r="W129" s="13">
        <f>ROUND(IF(S129=0, IF(Q129=0, 0, 1), Q129/S129),5)</f>
        <v>0</v>
      </c>
      <c r="X129" s="12"/>
      <c r="Y129" s="11">
        <v>0</v>
      </c>
      <c r="Z129" s="12"/>
      <c r="AA129" s="11">
        <v>0</v>
      </c>
      <c r="AB129" s="12"/>
      <c r="AC129" s="11">
        <f>ROUND((Y129-AA129),5)</f>
        <v>0</v>
      </c>
      <c r="AD129" s="12"/>
      <c r="AE129" s="13">
        <f>ROUND(IF(AA129=0, IF(Y129=0, 0, 1), Y129/AA129),5)</f>
        <v>0</v>
      </c>
      <c r="AF129" s="12"/>
      <c r="AG129" s="11">
        <v>0</v>
      </c>
      <c r="AH129" s="12"/>
      <c r="AI129" s="11">
        <v>0</v>
      </c>
      <c r="AJ129" s="12"/>
      <c r="AK129" s="11">
        <f>ROUND((AG129-AI129),5)</f>
        <v>0</v>
      </c>
      <c r="AL129" s="12"/>
      <c r="AM129" s="13">
        <f>ROUND(IF(AI129=0, IF(AG129=0, 0, 1), AG129/AI129),5)</f>
        <v>0</v>
      </c>
      <c r="AN129" s="12"/>
      <c r="AO129" s="11">
        <f t="shared" ref="AO129:AO138" si="110">ROUND(I129+Q129+Y129+AG129,5)</f>
        <v>0</v>
      </c>
      <c r="AP129" s="12"/>
      <c r="AQ129" s="11">
        <f>ROUND(K129+S129+AA129+AI129,5)</f>
        <v>0</v>
      </c>
      <c r="AR129" s="12"/>
      <c r="AS129" s="11">
        <f>ROUND((AO129-AQ129),5)</f>
        <v>0</v>
      </c>
      <c r="AT129" s="12"/>
      <c r="AU129" s="13">
        <f>ROUND(IF(AQ129=0, IF(AO129=0, 0, 1), AO129/AQ129),5)</f>
        <v>0</v>
      </c>
    </row>
    <row r="130" spans="1:47" x14ac:dyDescent="0.3">
      <c r="A130" s="1"/>
      <c r="B130" s="1"/>
      <c r="C130" s="1"/>
      <c r="D130" s="1"/>
      <c r="E130" s="1"/>
      <c r="F130" s="1"/>
      <c r="G130" s="1" t="s">
        <v>136</v>
      </c>
      <c r="H130" s="1"/>
      <c r="I130" s="11">
        <v>5600</v>
      </c>
      <c r="J130" s="12"/>
      <c r="K130" s="11">
        <v>0</v>
      </c>
      <c r="L130" s="12"/>
      <c r="M130" s="11">
        <f>ROUND((I130-K130),5)</f>
        <v>5600</v>
      </c>
      <c r="N130" s="12"/>
      <c r="O130" s="13">
        <f>ROUND(IF(K130=0, IF(I130=0, 0, 1), I130/K130),5)</f>
        <v>1</v>
      </c>
      <c r="P130" s="12"/>
      <c r="Q130" s="11">
        <v>9305.3700000000008</v>
      </c>
      <c r="R130" s="12"/>
      <c r="S130" s="11">
        <v>0</v>
      </c>
      <c r="T130" s="12"/>
      <c r="U130" s="11">
        <f>ROUND((Q130-S130),5)</f>
        <v>9305.3700000000008</v>
      </c>
      <c r="V130" s="12"/>
      <c r="W130" s="13">
        <f>ROUND(IF(S130=0, IF(Q130=0, 0, 1), Q130/S130),5)</f>
        <v>1</v>
      </c>
      <c r="X130" s="12"/>
      <c r="Y130" s="11">
        <v>0</v>
      </c>
      <c r="Z130" s="12"/>
      <c r="AA130" s="11">
        <v>0</v>
      </c>
      <c r="AB130" s="12"/>
      <c r="AC130" s="11">
        <f>ROUND((Y130-AA130),5)</f>
        <v>0</v>
      </c>
      <c r="AD130" s="12"/>
      <c r="AE130" s="13">
        <f>ROUND(IF(AA130=0, IF(Y130=0, 0, 1), Y130/AA130),5)</f>
        <v>0</v>
      </c>
      <c r="AF130" s="12"/>
      <c r="AG130" s="11">
        <v>0</v>
      </c>
      <c r="AH130" s="12"/>
      <c r="AI130" s="11">
        <v>0</v>
      </c>
      <c r="AJ130" s="12"/>
      <c r="AK130" s="11">
        <f>ROUND((AG130-AI130),5)</f>
        <v>0</v>
      </c>
      <c r="AL130" s="12"/>
      <c r="AM130" s="13">
        <f>ROUND(IF(AI130=0, IF(AG130=0, 0, 1), AG130/AI130),5)</f>
        <v>0</v>
      </c>
      <c r="AN130" s="12"/>
      <c r="AO130" s="11">
        <f t="shared" si="110"/>
        <v>14905.37</v>
      </c>
      <c r="AP130" s="12"/>
      <c r="AQ130" s="11">
        <f>ROUND(K130+S130+AA130+AI130,5)</f>
        <v>0</v>
      </c>
      <c r="AR130" s="12"/>
      <c r="AS130" s="11">
        <f>ROUND((AO130-AQ130),5)</f>
        <v>14905.37</v>
      </c>
      <c r="AT130" s="12"/>
      <c r="AU130" s="13">
        <f>ROUND(IF(AQ130=0, IF(AO130=0, 0, 1), AO130/AQ130),5)</f>
        <v>1</v>
      </c>
    </row>
    <row r="131" spans="1:47" x14ac:dyDescent="0.3">
      <c r="A131" s="1"/>
      <c r="B131" s="1"/>
      <c r="C131" s="1"/>
      <c r="D131" s="1"/>
      <c r="E131" s="1"/>
      <c r="F131" s="1"/>
      <c r="G131" s="1" t="s">
        <v>137</v>
      </c>
      <c r="H131" s="1"/>
      <c r="I131" s="11">
        <v>0</v>
      </c>
      <c r="J131" s="12"/>
      <c r="K131" s="11"/>
      <c r="L131" s="12"/>
      <c r="M131" s="11"/>
      <c r="N131" s="12"/>
      <c r="O131" s="13"/>
      <c r="P131" s="12"/>
      <c r="Q131" s="11">
        <v>5668.36</v>
      </c>
      <c r="R131" s="12"/>
      <c r="S131" s="11"/>
      <c r="T131" s="12"/>
      <c r="U131" s="11"/>
      <c r="V131" s="12"/>
      <c r="W131" s="13"/>
      <c r="X131" s="12"/>
      <c r="Y131" s="11">
        <v>1581.46</v>
      </c>
      <c r="Z131" s="12"/>
      <c r="AA131" s="11"/>
      <c r="AB131" s="12"/>
      <c r="AC131" s="11"/>
      <c r="AD131" s="12"/>
      <c r="AE131" s="13"/>
      <c r="AF131" s="12"/>
      <c r="AG131" s="11">
        <v>3378.51</v>
      </c>
      <c r="AH131" s="12"/>
      <c r="AI131" s="11"/>
      <c r="AJ131" s="12"/>
      <c r="AK131" s="11"/>
      <c r="AL131" s="12"/>
      <c r="AM131" s="13"/>
      <c r="AN131" s="12"/>
      <c r="AO131" s="11">
        <f t="shared" si="110"/>
        <v>10628.33</v>
      </c>
      <c r="AP131" s="12"/>
      <c r="AQ131" s="11"/>
      <c r="AR131" s="12"/>
      <c r="AS131" s="11"/>
      <c r="AT131" s="12"/>
      <c r="AU131" s="13"/>
    </row>
    <row r="132" spans="1:47" x14ac:dyDescent="0.3">
      <c r="A132" s="1"/>
      <c r="B132" s="1"/>
      <c r="C132" s="1"/>
      <c r="D132" s="1"/>
      <c r="E132" s="1"/>
      <c r="F132" s="1"/>
      <c r="G132" s="1" t="s">
        <v>138</v>
      </c>
      <c r="H132" s="1"/>
      <c r="I132" s="11">
        <v>365.98</v>
      </c>
      <c r="J132" s="12"/>
      <c r="K132" s="11">
        <v>0</v>
      </c>
      <c r="L132" s="12"/>
      <c r="M132" s="11">
        <f t="shared" ref="M132:M138" si="111">ROUND((I132-K132),5)</f>
        <v>365.98</v>
      </c>
      <c r="N132" s="12"/>
      <c r="O132" s="13">
        <f t="shared" ref="O132:O138" si="112">ROUND(IF(K132=0, IF(I132=0, 0, 1), I132/K132),5)</f>
        <v>1</v>
      </c>
      <c r="P132" s="12"/>
      <c r="Q132" s="11">
        <v>724.09</v>
      </c>
      <c r="R132" s="12"/>
      <c r="S132" s="11">
        <v>0</v>
      </c>
      <c r="T132" s="12"/>
      <c r="U132" s="11">
        <f t="shared" ref="U132:U138" si="113">ROUND((Q132-S132),5)</f>
        <v>724.09</v>
      </c>
      <c r="V132" s="12"/>
      <c r="W132" s="13">
        <f t="shared" ref="W132:W138" si="114">ROUND(IF(S132=0, IF(Q132=0, 0, 1), Q132/S132),5)</f>
        <v>1</v>
      </c>
      <c r="X132" s="12"/>
      <c r="Y132" s="11">
        <v>0</v>
      </c>
      <c r="Z132" s="12"/>
      <c r="AA132" s="11">
        <v>0</v>
      </c>
      <c r="AB132" s="12"/>
      <c r="AC132" s="11">
        <f t="shared" ref="AC132:AC138" si="115">ROUND((Y132-AA132),5)</f>
        <v>0</v>
      </c>
      <c r="AD132" s="12"/>
      <c r="AE132" s="13">
        <f t="shared" ref="AE132:AE138" si="116">ROUND(IF(AA132=0, IF(Y132=0, 0, 1), Y132/AA132),5)</f>
        <v>0</v>
      </c>
      <c r="AF132" s="12"/>
      <c r="AG132" s="11">
        <v>504.7</v>
      </c>
      <c r="AH132" s="12"/>
      <c r="AI132" s="11">
        <v>0</v>
      </c>
      <c r="AJ132" s="12"/>
      <c r="AK132" s="11">
        <f t="shared" ref="AK132:AK138" si="117">ROUND((AG132-AI132),5)</f>
        <v>504.7</v>
      </c>
      <c r="AL132" s="12"/>
      <c r="AM132" s="13">
        <f t="shared" ref="AM132:AM138" si="118">ROUND(IF(AI132=0, IF(AG132=0, 0, 1), AG132/AI132),5)</f>
        <v>1</v>
      </c>
      <c r="AN132" s="12"/>
      <c r="AO132" s="11">
        <f t="shared" si="110"/>
        <v>1594.77</v>
      </c>
      <c r="AP132" s="12"/>
      <c r="AQ132" s="11">
        <f t="shared" ref="AQ132:AQ138" si="119">ROUND(K132+S132+AA132+AI132,5)</f>
        <v>0</v>
      </c>
      <c r="AR132" s="12"/>
      <c r="AS132" s="11">
        <f t="shared" ref="AS132:AS138" si="120">ROUND((AO132-AQ132),5)</f>
        <v>1594.77</v>
      </c>
      <c r="AT132" s="12"/>
      <c r="AU132" s="13">
        <f t="shared" ref="AU132:AU138" si="121">ROUND(IF(AQ132=0, IF(AO132=0, 0, 1), AO132/AQ132),5)</f>
        <v>1</v>
      </c>
    </row>
    <row r="133" spans="1:47" x14ac:dyDescent="0.3">
      <c r="A133" s="1"/>
      <c r="B133" s="1"/>
      <c r="C133" s="1"/>
      <c r="D133" s="1"/>
      <c r="E133" s="1"/>
      <c r="F133" s="1"/>
      <c r="G133" s="1" t="s">
        <v>139</v>
      </c>
      <c r="H133" s="1"/>
      <c r="I133" s="11">
        <v>0</v>
      </c>
      <c r="J133" s="12"/>
      <c r="K133" s="11">
        <v>0</v>
      </c>
      <c r="L133" s="12"/>
      <c r="M133" s="11">
        <f t="shared" si="111"/>
        <v>0</v>
      </c>
      <c r="N133" s="12"/>
      <c r="O133" s="13">
        <f t="shared" si="112"/>
        <v>0</v>
      </c>
      <c r="P133" s="12"/>
      <c r="Q133" s="11">
        <v>0</v>
      </c>
      <c r="R133" s="12"/>
      <c r="S133" s="11">
        <v>0</v>
      </c>
      <c r="T133" s="12"/>
      <c r="U133" s="11">
        <f t="shared" si="113"/>
        <v>0</v>
      </c>
      <c r="V133" s="12"/>
      <c r="W133" s="13">
        <f t="shared" si="114"/>
        <v>0</v>
      </c>
      <c r="X133" s="12"/>
      <c r="Y133" s="11">
        <v>695.25</v>
      </c>
      <c r="Z133" s="12"/>
      <c r="AA133" s="11">
        <v>0</v>
      </c>
      <c r="AB133" s="12"/>
      <c r="AC133" s="11">
        <f t="shared" si="115"/>
        <v>695.25</v>
      </c>
      <c r="AD133" s="12"/>
      <c r="AE133" s="13">
        <f t="shared" si="116"/>
        <v>1</v>
      </c>
      <c r="AF133" s="12"/>
      <c r="AG133" s="11">
        <v>1166.5</v>
      </c>
      <c r="AH133" s="12"/>
      <c r="AI133" s="11">
        <v>0</v>
      </c>
      <c r="AJ133" s="12"/>
      <c r="AK133" s="11">
        <f t="shared" si="117"/>
        <v>1166.5</v>
      </c>
      <c r="AL133" s="12"/>
      <c r="AM133" s="13">
        <f t="shared" si="118"/>
        <v>1</v>
      </c>
      <c r="AN133" s="12"/>
      <c r="AO133" s="11">
        <f t="shared" si="110"/>
        <v>1861.75</v>
      </c>
      <c r="AP133" s="12"/>
      <c r="AQ133" s="11">
        <f t="shared" si="119"/>
        <v>0</v>
      </c>
      <c r="AR133" s="12"/>
      <c r="AS133" s="11">
        <f t="shared" si="120"/>
        <v>1861.75</v>
      </c>
      <c r="AT133" s="12"/>
      <c r="AU133" s="13">
        <f t="shared" si="121"/>
        <v>1</v>
      </c>
    </row>
    <row r="134" spans="1:47" x14ac:dyDescent="0.3">
      <c r="A134" s="1"/>
      <c r="B134" s="1"/>
      <c r="C134" s="1"/>
      <c r="D134" s="1"/>
      <c r="E134" s="1"/>
      <c r="F134" s="1"/>
      <c r="G134" s="1" t="s">
        <v>140</v>
      </c>
      <c r="H134" s="1"/>
      <c r="I134" s="11">
        <v>48</v>
      </c>
      <c r="J134" s="12"/>
      <c r="K134" s="11">
        <v>0</v>
      </c>
      <c r="L134" s="12"/>
      <c r="M134" s="11">
        <f t="shared" si="111"/>
        <v>48</v>
      </c>
      <c r="N134" s="12"/>
      <c r="O134" s="13">
        <f t="shared" si="112"/>
        <v>1</v>
      </c>
      <c r="P134" s="12"/>
      <c r="Q134" s="11">
        <v>1952.26</v>
      </c>
      <c r="R134" s="12"/>
      <c r="S134" s="11">
        <v>0</v>
      </c>
      <c r="T134" s="12"/>
      <c r="U134" s="11">
        <f t="shared" si="113"/>
        <v>1952.26</v>
      </c>
      <c r="V134" s="12"/>
      <c r="W134" s="13">
        <f t="shared" si="114"/>
        <v>1</v>
      </c>
      <c r="X134" s="12"/>
      <c r="Y134" s="11">
        <v>2795.59</v>
      </c>
      <c r="Z134" s="12"/>
      <c r="AA134" s="11">
        <v>0</v>
      </c>
      <c r="AB134" s="12"/>
      <c r="AC134" s="11">
        <f t="shared" si="115"/>
        <v>2795.59</v>
      </c>
      <c r="AD134" s="12"/>
      <c r="AE134" s="13">
        <f t="shared" si="116"/>
        <v>1</v>
      </c>
      <c r="AF134" s="12"/>
      <c r="AG134" s="11">
        <v>210.56</v>
      </c>
      <c r="AH134" s="12"/>
      <c r="AI134" s="11">
        <v>0</v>
      </c>
      <c r="AJ134" s="12"/>
      <c r="AK134" s="11">
        <f t="shared" si="117"/>
        <v>210.56</v>
      </c>
      <c r="AL134" s="12"/>
      <c r="AM134" s="13">
        <f t="shared" si="118"/>
        <v>1</v>
      </c>
      <c r="AN134" s="12"/>
      <c r="AO134" s="11">
        <f t="shared" si="110"/>
        <v>5006.41</v>
      </c>
      <c r="AP134" s="12"/>
      <c r="AQ134" s="11">
        <f t="shared" si="119"/>
        <v>0</v>
      </c>
      <c r="AR134" s="12"/>
      <c r="AS134" s="11">
        <f t="shared" si="120"/>
        <v>5006.41</v>
      </c>
      <c r="AT134" s="12"/>
      <c r="AU134" s="13">
        <f t="shared" si="121"/>
        <v>1</v>
      </c>
    </row>
    <row r="135" spans="1:47" ht="19.5" thickBot="1" x14ac:dyDescent="0.35">
      <c r="A135" s="1"/>
      <c r="B135" s="1"/>
      <c r="C135" s="1"/>
      <c r="D135" s="1"/>
      <c r="E135" s="1"/>
      <c r="F135" s="1"/>
      <c r="G135" s="1" t="s">
        <v>141</v>
      </c>
      <c r="H135" s="1"/>
      <c r="I135" s="14">
        <v>0</v>
      </c>
      <c r="J135" s="12"/>
      <c r="K135" s="14">
        <v>4166</v>
      </c>
      <c r="L135" s="12"/>
      <c r="M135" s="14">
        <f t="shared" si="111"/>
        <v>-4166</v>
      </c>
      <c r="N135" s="12"/>
      <c r="O135" s="15">
        <f t="shared" si="112"/>
        <v>0</v>
      </c>
      <c r="P135" s="12"/>
      <c r="Q135" s="14">
        <v>636.89</v>
      </c>
      <c r="R135" s="12"/>
      <c r="S135" s="14">
        <v>4166</v>
      </c>
      <c r="T135" s="12"/>
      <c r="U135" s="14">
        <f t="shared" si="113"/>
        <v>-3529.11</v>
      </c>
      <c r="V135" s="12"/>
      <c r="W135" s="15">
        <f t="shared" si="114"/>
        <v>0.15287999999999999</v>
      </c>
      <c r="X135" s="12"/>
      <c r="Y135" s="14">
        <v>225.93</v>
      </c>
      <c r="Z135" s="12"/>
      <c r="AA135" s="14">
        <v>4166</v>
      </c>
      <c r="AB135" s="12"/>
      <c r="AC135" s="14">
        <f t="shared" si="115"/>
        <v>-3940.07</v>
      </c>
      <c r="AD135" s="12"/>
      <c r="AE135" s="15">
        <f t="shared" si="116"/>
        <v>5.423E-2</v>
      </c>
      <c r="AF135" s="12"/>
      <c r="AG135" s="14">
        <v>0</v>
      </c>
      <c r="AH135" s="12"/>
      <c r="AI135" s="14">
        <v>4166</v>
      </c>
      <c r="AJ135" s="12"/>
      <c r="AK135" s="14">
        <f t="shared" si="117"/>
        <v>-4166</v>
      </c>
      <c r="AL135" s="12"/>
      <c r="AM135" s="15">
        <f t="shared" si="118"/>
        <v>0</v>
      </c>
      <c r="AN135" s="12"/>
      <c r="AO135" s="14">
        <f t="shared" si="110"/>
        <v>862.82</v>
      </c>
      <c r="AP135" s="12"/>
      <c r="AQ135" s="14">
        <f t="shared" si="119"/>
        <v>16664</v>
      </c>
      <c r="AR135" s="12"/>
      <c r="AS135" s="14">
        <f t="shared" si="120"/>
        <v>-15801.18</v>
      </c>
      <c r="AT135" s="12"/>
      <c r="AU135" s="15">
        <f t="shared" si="121"/>
        <v>5.178E-2</v>
      </c>
    </row>
    <row r="136" spans="1:47" x14ac:dyDescent="0.3">
      <c r="A136" s="1"/>
      <c r="B136" s="1"/>
      <c r="C136" s="1"/>
      <c r="D136" s="1"/>
      <c r="E136" s="1"/>
      <c r="F136" s="1" t="s">
        <v>142</v>
      </c>
      <c r="G136" s="1"/>
      <c r="H136" s="1"/>
      <c r="I136" s="11">
        <f>ROUND(SUM(I128:I135),5)</f>
        <v>6013.98</v>
      </c>
      <c r="J136" s="12"/>
      <c r="K136" s="11">
        <f>ROUND(SUM(K128:K135),5)</f>
        <v>4166</v>
      </c>
      <c r="L136" s="12"/>
      <c r="M136" s="11">
        <f t="shared" si="111"/>
        <v>1847.98</v>
      </c>
      <c r="N136" s="12"/>
      <c r="O136" s="13">
        <f t="shared" si="112"/>
        <v>1.4435899999999999</v>
      </c>
      <c r="P136" s="12"/>
      <c r="Q136" s="11">
        <f>ROUND(SUM(Q128:Q135),5)</f>
        <v>18286.97</v>
      </c>
      <c r="R136" s="12"/>
      <c r="S136" s="11">
        <f>ROUND(SUM(S128:S135),5)</f>
        <v>4166</v>
      </c>
      <c r="T136" s="12"/>
      <c r="U136" s="11">
        <f t="shared" si="113"/>
        <v>14120.97</v>
      </c>
      <c r="V136" s="12"/>
      <c r="W136" s="13">
        <f t="shared" si="114"/>
        <v>4.3895799999999996</v>
      </c>
      <c r="X136" s="12"/>
      <c r="Y136" s="11">
        <f>ROUND(SUM(Y128:Y135),5)</f>
        <v>5298.23</v>
      </c>
      <c r="Z136" s="12"/>
      <c r="AA136" s="11">
        <f>ROUND(SUM(AA128:AA135),5)</f>
        <v>4166</v>
      </c>
      <c r="AB136" s="12"/>
      <c r="AC136" s="11">
        <f t="shared" si="115"/>
        <v>1132.23</v>
      </c>
      <c r="AD136" s="12"/>
      <c r="AE136" s="13">
        <f t="shared" si="116"/>
        <v>1.2717799999999999</v>
      </c>
      <c r="AF136" s="12"/>
      <c r="AG136" s="11">
        <f>ROUND(SUM(AG128:AG135),5)</f>
        <v>5260.27</v>
      </c>
      <c r="AH136" s="12"/>
      <c r="AI136" s="11">
        <f>ROUND(SUM(AI128:AI135),5)</f>
        <v>4166</v>
      </c>
      <c r="AJ136" s="12"/>
      <c r="AK136" s="11">
        <f t="shared" si="117"/>
        <v>1094.27</v>
      </c>
      <c r="AL136" s="12"/>
      <c r="AM136" s="13">
        <f t="shared" si="118"/>
        <v>1.26267</v>
      </c>
      <c r="AN136" s="12"/>
      <c r="AO136" s="11">
        <f t="shared" si="110"/>
        <v>34859.449999999997</v>
      </c>
      <c r="AP136" s="12"/>
      <c r="AQ136" s="11">
        <f t="shared" si="119"/>
        <v>16664</v>
      </c>
      <c r="AR136" s="12"/>
      <c r="AS136" s="11">
        <f t="shared" si="120"/>
        <v>18195.45</v>
      </c>
      <c r="AT136" s="12"/>
      <c r="AU136" s="13">
        <f t="shared" si="121"/>
        <v>2.0918999999999999</v>
      </c>
    </row>
    <row r="137" spans="1:47" ht="19.5" thickBot="1" x14ac:dyDescent="0.35">
      <c r="A137" s="1"/>
      <c r="B137" s="1"/>
      <c r="C137" s="1"/>
      <c r="D137" s="1"/>
      <c r="E137" s="1"/>
      <c r="F137" s="1" t="s">
        <v>143</v>
      </c>
      <c r="G137" s="1"/>
      <c r="H137" s="1"/>
      <c r="I137" s="14">
        <v>6302.13</v>
      </c>
      <c r="J137" s="12"/>
      <c r="K137" s="14">
        <v>1666</v>
      </c>
      <c r="L137" s="12"/>
      <c r="M137" s="14">
        <f t="shared" si="111"/>
        <v>4636.13</v>
      </c>
      <c r="N137" s="12"/>
      <c r="O137" s="15">
        <f t="shared" si="112"/>
        <v>3.7827899999999999</v>
      </c>
      <c r="P137" s="12"/>
      <c r="Q137" s="14">
        <v>3247.7</v>
      </c>
      <c r="R137" s="12"/>
      <c r="S137" s="14">
        <v>1666</v>
      </c>
      <c r="T137" s="12"/>
      <c r="U137" s="14">
        <f t="shared" si="113"/>
        <v>1581.7</v>
      </c>
      <c r="V137" s="12"/>
      <c r="W137" s="15">
        <f t="shared" si="114"/>
        <v>1.9494</v>
      </c>
      <c r="X137" s="12"/>
      <c r="Y137" s="14">
        <v>968.46</v>
      </c>
      <c r="Z137" s="12"/>
      <c r="AA137" s="14">
        <v>1666</v>
      </c>
      <c r="AB137" s="12"/>
      <c r="AC137" s="14">
        <f t="shared" si="115"/>
        <v>-697.54</v>
      </c>
      <c r="AD137" s="12"/>
      <c r="AE137" s="15">
        <f t="shared" si="116"/>
        <v>0.58130999999999999</v>
      </c>
      <c r="AF137" s="12"/>
      <c r="AG137" s="14">
        <v>679.2</v>
      </c>
      <c r="AH137" s="12"/>
      <c r="AI137" s="14">
        <v>1666</v>
      </c>
      <c r="AJ137" s="12"/>
      <c r="AK137" s="14">
        <f t="shared" si="117"/>
        <v>-986.8</v>
      </c>
      <c r="AL137" s="12"/>
      <c r="AM137" s="15">
        <f t="shared" si="118"/>
        <v>0.40767999999999999</v>
      </c>
      <c r="AN137" s="12"/>
      <c r="AO137" s="14">
        <f t="shared" si="110"/>
        <v>11197.49</v>
      </c>
      <c r="AP137" s="12"/>
      <c r="AQ137" s="14">
        <f t="shared" si="119"/>
        <v>6664</v>
      </c>
      <c r="AR137" s="12"/>
      <c r="AS137" s="14">
        <f t="shared" si="120"/>
        <v>4533.49</v>
      </c>
      <c r="AT137" s="12"/>
      <c r="AU137" s="24">
        <f t="shared" si="121"/>
        <v>1.6802999999999999</v>
      </c>
    </row>
    <row r="138" spans="1:47" x14ac:dyDescent="0.3">
      <c r="A138" s="1"/>
      <c r="B138" s="1"/>
      <c r="C138" s="1"/>
      <c r="D138" s="1"/>
      <c r="E138" s="1" t="s">
        <v>144</v>
      </c>
      <c r="F138" s="1"/>
      <c r="G138" s="1"/>
      <c r="H138" s="1"/>
      <c r="I138" s="11">
        <f>ROUND(SUM(I120:I127)+SUM(I136:I137),5)</f>
        <v>39410.85</v>
      </c>
      <c r="J138" s="12"/>
      <c r="K138" s="11">
        <f>ROUND(SUM(K120:K127)+SUM(K136:K137),5)</f>
        <v>12497</v>
      </c>
      <c r="L138" s="12"/>
      <c r="M138" s="11">
        <f t="shared" si="111"/>
        <v>26913.85</v>
      </c>
      <c r="N138" s="12"/>
      <c r="O138" s="13">
        <f t="shared" si="112"/>
        <v>3.1536200000000001</v>
      </c>
      <c r="P138" s="12"/>
      <c r="Q138" s="11">
        <f>ROUND(SUM(Q120:Q127)+SUM(Q136:Q137),5)</f>
        <v>33799.839999999997</v>
      </c>
      <c r="R138" s="12"/>
      <c r="S138" s="11">
        <f>ROUND(SUM(S120:S127)+SUM(S136:S137),5)</f>
        <v>12497</v>
      </c>
      <c r="T138" s="12"/>
      <c r="U138" s="11">
        <f t="shared" si="113"/>
        <v>21302.84</v>
      </c>
      <c r="V138" s="12"/>
      <c r="W138" s="13">
        <f t="shared" si="114"/>
        <v>2.7046399999999999</v>
      </c>
      <c r="X138" s="12"/>
      <c r="Y138" s="11">
        <f>ROUND(SUM(Y120:Y127)+SUM(Y136:Y137),5)</f>
        <v>12741.84</v>
      </c>
      <c r="Z138" s="12"/>
      <c r="AA138" s="11">
        <f>ROUND(SUM(AA120:AA127)+SUM(AA136:AA137),5)</f>
        <v>12497</v>
      </c>
      <c r="AB138" s="12"/>
      <c r="AC138" s="11">
        <f t="shared" si="115"/>
        <v>244.84</v>
      </c>
      <c r="AD138" s="12"/>
      <c r="AE138" s="13">
        <f t="shared" si="116"/>
        <v>1.01959</v>
      </c>
      <c r="AF138" s="12"/>
      <c r="AG138" s="11">
        <f>ROUND(SUM(AG120:AG127)+SUM(AG136:AG137),5)</f>
        <v>17649.55</v>
      </c>
      <c r="AH138" s="12"/>
      <c r="AI138" s="11">
        <f>ROUND(SUM(AI120:AI127)+SUM(AI136:AI137),5)</f>
        <v>12497</v>
      </c>
      <c r="AJ138" s="12"/>
      <c r="AK138" s="11">
        <f t="shared" si="117"/>
        <v>5152.55</v>
      </c>
      <c r="AL138" s="12"/>
      <c r="AM138" s="13">
        <f t="shared" si="118"/>
        <v>1.4123000000000001</v>
      </c>
      <c r="AN138" s="12"/>
      <c r="AO138" s="11">
        <f t="shared" si="110"/>
        <v>103602.08</v>
      </c>
      <c r="AP138" s="12"/>
      <c r="AQ138" s="11">
        <f t="shared" si="119"/>
        <v>49988</v>
      </c>
      <c r="AR138" s="12"/>
      <c r="AS138" s="11">
        <f t="shared" si="120"/>
        <v>53614.080000000002</v>
      </c>
      <c r="AT138" s="12"/>
      <c r="AU138" s="13">
        <f t="shared" si="121"/>
        <v>2.07254</v>
      </c>
    </row>
    <row r="139" spans="1:47" x14ac:dyDescent="0.3">
      <c r="A139" s="1"/>
      <c r="B139" s="1"/>
      <c r="C139" s="1"/>
      <c r="D139" s="1"/>
      <c r="E139" s="1" t="s">
        <v>145</v>
      </c>
      <c r="F139" s="1"/>
      <c r="G139" s="1"/>
      <c r="H139" s="1"/>
      <c r="I139" s="11"/>
      <c r="J139" s="12"/>
      <c r="K139" s="11"/>
      <c r="L139" s="12"/>
      <c r="M139" s="11"/>
      <c r="N139" s="12"/>
      <c r="O139" s="13"/>
      <c r="P139" s="12"/>
      <c r="Q139" s="11"/>
      <c r="R139" s="12"/>
      <c r="S139" s="11"/>
      <c r="T139" s="12"/>
      <c r="U139" s="11"/>
      <c r="V139" s="12"/>
      <c r="W139" s="13"/>
      <c r="X139" s="12"/>
      <c r="Y139" s="11"/>
      <c r="Z139" s="12"/>
      <c r="AA139" s="11"/>
      <c r="AB139" s="12"/>
      <c r="AC139" s="11"/>
      <c r="AD139" s="12"/>
      <c r="AE139" s="13"/>
      <c r="AF139" s="12"/>
      <c r="AG139" s="11"/>
      <c r="AH139" s="12"/>
      <c r="AI139" s="11"/>
      <c r="AJ139" s="12"/>
      <c r="AK139" s="11"/>
      <c r="AL139" s="12"/>
      <c r="AM139" s="13"/>
      <c r="AN139" s="12"/>
      <c r="AO139" s="11"/>
      <c r="AP139" s="12"/>
      <c r="AQ139" s="11"/>
      <c r="AR139" s="12"/>
      <c r="AS139" s="11"/>
      <c r="AT139" s="12"/>
      <c r="AU139" s="13"/>
    </row>
    <row r="140" spans="1:47" x14ac:dyDescent="0.3">
      <c r="A140" s="1"/>
      <c r="B140" s="1"/>
      <c r="C140" s="1"/>
      <c r="D140" s="1"/>
      <c r="E140" s="1"/>
      <c r="F140" s="1" t="s">
        <v>146</v>
      </c>
      <c r="G140" s="1"/>
      <c r="H140" s="1"/>
      <c r="I140" s="11">
        <v>988.53</v>
      </c>
      <c r="J140" s="12"/>
      <c r="K140" s="11">
        <v>1666</v>
      </c>
      <c r="L140" s="12"/>
      <c r="M140" s="11">
        <f t="shared" ref="M140:M146" si="122">ROUND((I140-K140),5)</f>
        <v>-677.47</v>
      </c>
      <c r="N140" s="12"/>
      <c r="O140" s="13">
        <f t="shared" ref="O140:O146" si="123">ROUND(IF(K140=0, IF(I140=0, 0, 1), I140/K140),5)</f>
        <v>0.59336</v>
      </c>
      <c r="P140" s="12"/>
      <c r="Q140" s="11">
        <v>2283.98</v>
      </c>
      <c r="R140" s="12"/>
      <c r="S140" s="11">
        <v>1666</v>
      </c>
      <c r="T140" s="12"/>
      <c r="U140" s="11">
        <f t="shared" ref="U140:U146" si="124">ROUND((Q140-S140),5)</f>
        <v>617.98</v>
      </c>
      <c r="V140" s="12"/>
      <c r="W140" s="13">
        <f t="shared" ref="W140:W146" si="125">ROUND(IF(S140=0, IF(Q140=0, 0, 1), Q140/S140),5)</f>
        <v>1.37094</v>
      </c>
      <c r="X140" s="12"/>
      <c r="Y140" s="11">
        <v>2480.87</v>
      </c>
      <c r="Z140" s="12"/>
      <c r="AA140" s="11">
        <v>1666</v>
      </c>
      <c r="AB140" s="12"/>
      <c r="AC140" s="11">
        <f t="shared" ref="AC140:AC146" si="126">ROUND((Y140-AA140),5)</f>
        <v>814.87</v>
      </c>
      <c r="AD140" s="12"/>
      <c r="AE140" s="13">
        <f t="shared" ref="AE140:AE146" si="127">ROUND(IF(AA140=0, IF(Y140=0, 0, 1), Y140/AA140),5)</f>
        <v>1.48912</v>
      </c>
      <c r="AF140" s="12"/>
      <c r="AG140" s="11">
        <v>1898.35</v>
      </c>
      <c r="AH140" s="12"/>
      <c r="AI140" s="11">
        <v>1666</v>
      </c>
      <c r="AJ140" s="12"/>
      <c r="AK140" s="11">
        <f t="shared" ref="AK140:AK146" si="128">ROUND((AG140-AI140),5)</f>
        <v>232.35</v>
      </c>
      <c r="AL140" s="12"/>
      <c r="AM140" s="13">
        <f t="shared" ref="AM140:AM146" si="129">ROUND(IF(AI140=0, IF(AG140=0, 0, 1), AG140/AI140),5)</f>
        <v>1.13947</v>
      </c>
      <c r="AN140" s="12"/>
      <c r="AO140" s="11">
        <f t="shared" ref="AO140:AO146" si="130">ROUND(I140+Q140+Y140+AG140,5)</f>
        <v>7651.73</v>
      </c>
      <c r="AP140" s="12"/>
      <c r="AQ140" s="11">
        <f t="shared" ref="AQ140:AQ146" si="131">ROUND(K140+S140+AA140+AI140,5)</f>
        <v>6664</v>
      </c>
      <c r="AR140" s="12"/>
      <c r="AS140" s="11">
        <f t="shared" ref="AS140:AS146" si="132">ROUND((AO140-AQ140),5)</f>
        <v>987.73</v>
      </c>
      <c r="AT140" s="12"/>
      <c r="AU140" s="13">
        <f t="shared" ref="AU140:AU146" si="133">ROUND(IF(AQ140=0, IF(AO140=0, 0, 1), AO140/AQ140),5)</f>
        <v>1.14822</v>
      </c>
    </row>
    <row r="141" spans="1:47" hidden="1" x14ac:dyDescent="0.3">
      <c r="A141" s="1"/>
      <c r="B141" s="1"/>
      <c r="C141" s="1"/>
      <c r="D141" s="1"/>
      <c r="E141" s="1"/>
      <c r="F141" s="1" t="s">
        <v>147</v>
      </c>
      <c r="G141" s="1"/>
      <c r="H141" s="1"/>
      <c r="I141" s="11">
        <v>0</v>
      </c>
      <c r="J141" s="12"/>
      <c r="K141" s="11">
        <v>0</v>
      </c>
      <c r="L141" s="12"/>
      <c r="M141" s="11">
        <f t="shared" si="122"/>
        <v>0</v>
      </c>
      <c r="N141" s="12"/>
      <c r="O141" s="13">
        <f t="shared" si="123"/>
        <v>0</v>
      </c>
      <c r="P141" s="12"/>
      <c r="Q141" s="11">
        <v>0</v>
      </c>
      <c r="R141" s="12"/>
      <c r="S141" s="11">
        <v>0</v>
      </c>
      <c r="T141" s="12"/>
      <c r="U141" s="11">
        <f t="shared" si="124"/>
        <v>0</v>
      </c>
      <c r="V141" s="12"/>
      <c r="W141" s="13">
        <f t="shared" si="125"/>
        <v>0</v>
      </c>
      <c r="X141" s="12"/>
      <c r="Y141" s="11">
        <v>0</v>
      </c>
      <c r="Z141" s="12"/>
      <c r="AA141" s="11">
        <v>0</v>
      </c>
      <c r="AB141" s="12"/>
      <c r="AC141" s="11">
        <f t="shared" si="126"/>
        <v>0</v>
      </c>
      <c r="AD141" s="12"/>
      <c r="AE141" s="13">
        <f t="shared" si="127"/>
        <v>0</v>
      </c>
      <c r="AF141" s="12"/>
      <c r="AG141" s="11">
        <v>0</v>
      </c>
      <c r="AH141" s="12"/>
      <c r="AI141" s="11">
        <v>0</v>
      </c>
      <c r="AJ141" s="12"/>
      <c r="AK141" s="11">
        <f t="shared" si="128"/>
        <v>0</v>
      </c>
      <c r="AL141" s="12"/>
      <c r="AM141" s="13">
        <f t="shared" si="129"/>
        <v>0</v>
      </c>
      <c r="AN141" s="12"/>
      <c r="AO141" s="11">
        <f t="shared" si="130"/>
        <v>0</v>
      </c>
      <c r="AP141" s="12"/>
      <c r="AQ141" s="11">
        <f t="shared" si="131"/>
        <v>0</v>
      </c>
      <c r="AR141" s="12"/>
      <c r="AS141" s="11">
        <f t="shared" si="132"/>
        <v>0</v>
      </c>
      <c r="AT141" s="12"/>
      <c r="AU141" s="13">
        <f t="shared" si="133"/>
        <v>0</v>
      </c>
    </row>
    <row r="142" spans="1:47" hidden="1" x14ac:dyDescent="0.3">
      <c r="A142" s="1"/>
      <c r="B142" s="1"/>
      <c r="C142" s="1"/>
      <c r="D142" s="1"/>
      <c r="E142" s="1"/>
      <c r="F142" s="1" t="s">
        <v>148</v>
      </c>
      <c r="G142" s="1"/>
      <c r="H142" s="1"/>
      <c r="I142" s="11">
        <v>0</v>
      </c>
      <c r="J142" s="12"/>
      <c r="K142" s="11">
        <v>0</v>
      </c>
      <c r="L142" s="12"/>
      <c r="M142" s="11">
        <f t="shared" si="122"/>
        <v>0</v>
      </c>
      <c r="N142" s="12"/>
      <c r="O142" s="13">
        <f t="shared" si="123"/>
        <v>0</v>
      </c>
      <c r="P142" s="12"/>
      <c r="Q142" s="11">
        <v>0</v>
      </c>
      <c r="R142" s="12"/>
      <c r="S142" s="11">
        <v>0</v>
      </c>
      <c r="T142" s="12"/>
      <c r="U142" s="11">
        <f t="shared" si="124"/>
        <v>0</v>
      </c>
      <c r="V142" s="12"/>
      <c r="W142" s="13">
        <f t="shared" si="125"/>
        <v>0</v>
      </c>
      <c r="X142" s="12"/>
      <c r="Y142" s="11">
        <v>0</v>
      </c>
      <c r="Z142" s="12"/>
      <c r="AA142" s="11">
        <v>0</v>
      </c>
      <c r="AB142" s="12"/>
      <c r="AC142" s="11">
        <f t="shared" si="126"/>
        <v>0</v>
      </c>
      <c r="AD142" s="12"/>
      <c r="AE142" s="13">
        <f t="shared" si="127"/>
        <v>0</v>
      </c>
      <c r="AF142" s="12"/>
      <c r="AG142" s="11">
        <v>0</v>
      </c>
      <c r="AH142" s="12"/>
      <c r="AI142" s="11">
        <v>0</v>
      </c>
      <c r="AJ142" s="12"/>
      <c r="AK142" s="11">
        <f t="shared" si="128"/>
        <v>0</v>
      </c>
      <c r="AL142" s="12"/>
      <c r="AM142" s="13">
        <f t="shared" si="129"/>
        <v>0</v>
      </c>
      <c r="AN142" s="12"/>
      <c r="AO142" s="11">
        <f t="shared" si="130"/>
        <v>0</v>
      </c>
      <c r="AP142" s="12"/>
      <c r="AQ142" s="11">
        <f t="shared" si="131"/>
        <v>0</v>
      </c>
      <c r="AR142" s="12"/>
      <c r="AS142" s="11">
        <f t="shared" si="132"/>
        <v>0</v>
      </c>
      <c r="AT142" s="12"/>
      <c r="AU142" s="13">
        <f t="shared" si="133"/>
        <v>0</v>
      </c>
    </row>
    <row r="143" spans="1:47" x14ac:dyDescent="0.3">
      <c r="A143" s="1"/>
      <c r="B143" s="1"/>
      <c r="C143" s="1"/>
      <c r="D143" s="1"/>
      <c r="E143" s="1"/>
      <c r="F143" s="1" t="s">
        <v>149</v>
      </c>
      <c r="G143" s="1"/>
      <c r="H143" s="1"/>
      <c r="I143" s="11">
        <v>132.63</v>
      </c>
      <c r="J143" s="12"/>
      <c r="K143" s="11">
        <v>833</v>
      </c>
      <c r="L143" s="12"/>
      <c r="M143" s="11">
        <f t="shared" si="122"/>
        <v>-700.37</v>
      </c>
      <c r="N143" s="12"/>
      <c r="O143" s="13">
        <f t="shared" si="123"/>
        <v>0.15922</v>
      </c>
      <c r="P143" s="12"/>
      <c r="Q143" s="11">
        <v>489.79</v>
      </c>
      <c r="R143" s="12"/>
      <c r="S143" s="11">
        <v>833</v>
      </c>
      <c r="T143" s="12"/>
      <c r="U143" s="11">
        <f t="shared" si="124"/>
        <v>-343.21</v>
      </c>
      <c r="V143" s="12"/>
      <c r="W143" s="13">
        <f t="shared" si="125"/>
        <v>0.58797999999999995</v>
      </c>
      <c r="X143" s="12"/>
      <c r="Y143" s="11">
        <v>4026.89</v>
      </c>
      <c r="Z143" s="12"/>
      <c r="AA143" s="11">
        <v>833</v>
      </c>
      <c r="AB143" s="12"/>
      <c r="AC143" s="11">
        <f t="shared" si="126"/>
        <v>3193.89</v>
      </c>
      <c r="AD143" s="12"/>
      <c r="AE143" s="13">
        <f t="shared" si="127"/>
        <v>4.8342000000000001</v>
      </c>
      <c r="AF143" s="12"/>
      <c r="AG143" s="11">
        <v>10047.44</v>
      </c>
      <c r="AH143" s="12"/>
      <c r="AI143" s="11">
        <v>833</v>
      </c>
      <c r="AJ143" s="12"/>
      <c r="AK143" s="11">
        <f t="shared" si="128"/>
        <v>9214.44</v>
      </c>
      <c r="AL143" s="12"/>
      <c r="AM143" s="13">
        <f t="shared" si="129"/>
        <v>12.06175</v>
      </c>
      <c r="AN143" s="12"/>
      <c r="AO143" s="11">
        <f t="shared" si="130"/>
        <v>14696.75</v>
      </c>
      <c r="AP143" s="12"/>
      <c r="AQ143" s="11">
        <f t="shared" si="131"/>
        <v>3332</v>
      </c>
      <c r="AR143" s="12"/>
      <c r="AS143" s="11">
        <f t="shared" si="132"/>
        <v>11364.75</v>
      </c>
      <c r="AT143" s="12"/>
      <c r="AU143" s="23">
        <f t="shared" si="133"/>
        <v>4.4107900000000004</v>
      </c>
    </row>
    <row r="144" spans="1:47" hidden="1" x14ac:dyDescent="0.3">
      <c r="A144" s="1"/>
      <c r="B144" s="1"/>
      <c r="C144" s="1"/>
      <c r="D144" s="1"/>
      <c r="E144" s="1"/>
      <c r="F144" s="1" t="s">
        <v>150</v>
      </c>
      <c r="G144" s="1"/>
      <c r="H144" s="1"/>
      <c r="I144" s="11">
        <v>0</v>
      </c>
      <c r="J144" s="12"/>
      <c r="K144" s="11">
        <v>0</v>
      </c>
      <c r="L144" s="12"/>
      <c r="M144" s="11">
        <f t="shared" si="122"/>
        <v>0</v>
      </c>
      <c r="N144" s="12"/>
      <c r="O144" s="13">
        <f t="shared" si="123"/>
        <v>0</v>
      </c>
      <c r="P144" s="12"/>
      <c r="Q144" s="11">
        <v>0</v>
      </c>
      <c r="R144" s="12"/>
      <c r="S144" s="11">
        <v>0</v>
      </c>
      <c r="T144" s="12"/>
      <c r="U144" s="11">
        <f t="shared" si="124"/>
        <v>0</v>
      </c>
      <c r="V144" s="12"/>
      <c r="W144" s="13">
        <f t="shared" si="125"/>
        <v>0</v>
      </c>
      <c r="X144" s="12"/>
      <c r="Y144" s="11">
        <v>0</v>
      </c>
      <c r="Z144" s="12"/>
      <c r="AA144" s="11">
        <v>0</v>
      </c>
      <c r="AB144" s="12"/>
      <c r="AC144" s="11">
        <f t="shared" si="126"/>
        <v>0</v>
      </c>
      <c r="AD144" s="12"/>
      <c r="AE144" s="13">
        <f t="shared" si="127"/>
        <v>0</v>
      </c>
      <c r="AF144" s="12"/>
      <c r="AG144" s="11">
        <v>0</v>
      </c>
      <c r="AH144" s="12"/>
      <c r="AI144" s="11">
        <v>0</v>
      </c>
      <c r="AJ144" s="12"/>
      <c r="AK144" s="11">
        <f t="shared" si="128"/>
        <v>0</v>
      </c>
      <c r="AL144" s="12"/>
      <c r="AM144" s="13">
        <f t="shared" si="129"/>
        <v>0</v>
      </c>
      <c r="AN144" s="12"/>
      <c r="AO144" s="11">
        <f t="shared" si="130"/>
        <v>0</v>
      </c>
      <c r="AP144" s="12"/>
      <c r="AQ144" s="11">
        <f t="shared" si="131"/>
        <v>0</v>
      </c>
      <c r="AR144" s="12"/>
      <c r="AS144" s="11">
        <f t="shared" si="132"/>
        <v>0</v>
      </c>
      <c r="AT144" s="12"/>
      <c r="AU144" s="13">
        <f t="shared" si="133"/>
        <v>0</v>
      </c>
    </row>
    <row r="145" spans="1:47" ht="19.5" thickBot="1" x14ac:dyDescent="0.35">
      <c r="A145" s="1"/>
      <c r="B145" s="1"/>
      <c r="C145" s="1"/>
      <c r="D145" s="1"/>
      <c r="E145" s="1"/>
      <c r="F145" s="1" t="s">
        <v>151</v>
      </c>
      <c r="G145" s="1"/>
      <c r="H145" s="1"/>
      <c r="I145" s="14">
        <v>105.4</v>
      </c>
      <c r="J145" s="12"/>
      <c r="K145" s="14">
        <v>0</v>
      </c>
      <c r="L145" s="12"/>
      <c r="M145" s="14">
        <f t="shared" si="122"/>
        <v>105.4</v>
      </c>
      <c r="N145" s="12"/>
      <c r="O145" s="15">
        <f t="shared" si="123"/>
        <v>1</v>
      </c>
      <c r="P145" s="12"/>
      <c r="Q145" s="14">
        <v>16.41</v>
      </c>
      <c r="R145" s="12"/>
      <c r="S145" s="14">
        <v>0</v>
      </c>
      <c r="T145" s="12"/>
      <c r="U145" s="14">
        <f t="shared" si="124"/>
        <v>16.41</v>
      </c>
      <c r="V145" s="12"/>
      <c r="W145" s="15">
        <f t="shared" si="125"/>
        <v>1</v>
      </c>
      <c r="X145" s="12"/>
      <c r="Y145" s="14">
        <v>43.93</v>
      </c>
      <c r="Z145" s="12"/>
      <c r="AA145" s="14">
        <v>0</v>
      </c>
      <c r="AB145" s="12"/>
      <c r="AC145" s="14">
        <f t="shared" si="126"/>
        <v>43.93</v>
      </c>
      <c r="AD145" s="12"/>
      <c r="AE145" s="15">
        <f t="shared" si="127"/>
        <v>1</v>
      </c>
      <c r="AF145" s="12"/>
      <c r="AG145" s="14">
        <v>16</v>
      </c>
      <c r="AH145" s="12"/>
      <c r="AI145" s="14">
        <v>0</v>
      </c>
      <c r="AJ145" s="12"/>
      <c r="AK145" s="14">
        <f t="shared" si="128"/>
        <v>16</v>
      </c>
      <c r="AL145" s="12"/>
      <c r="AM145" s="15">
        <f t="shared" si="129"/>
        <v>1</v>
      </c>
      <c r="AN145" s="12"/>
      <c r="AO145" s="14">
        <f t="shared" si="130"/>
        <v>181.74</v>
      </c>
      <c r="AP145" s="12"/>
      <c r="AQ145" s="14">
        <f t="shared" si="131"/>
        <v>0</v>
      </c>
      <c r="AR145" s="12"/>
      <c r="AS145" s="14">
        <f t="shared" si="132"/>
        <v>181.74</v>
      </c>
      <c r="AT145" s="12"/>
      <c r="AU145" s="15">
        <f t="shared" si="133"/>
        <v>1</v>
      </c>
    </row>
    <row r="146" spans="1:47" x14ac:dyDescent="0.3">
      <c r="A146" s="1"/>
      <c r="B146" s="1"/>
      <c r="C146" s="1"/>
      <c r="D146" s="1"/>
      <c r="E146" s="1" t="s">
        <v>152</v>
      </c>
      <c r="F146" s="1"/>
      <c r="G146" s="1"/>
      <c r="H146" s="1"/>
      <c r="I146" s="11">
        <f>ROUND(SUM(I139:I145),5)</f>
        <v>1226.56</v>
      </c>
      <c r="J146" s="12"/>
      <c r="K146" s="11">
        <f>ROUND(SUM(K139:K145),5)</f>
        <v>2499</v>
      </c>
      <c r="L146" s="12"/>
      <c r="M146" s="11">
        <f t="shared" si="122"/>
        <v>-1272.44</v>
      </c>
      <c r="N146" s="12"/>
      <c r="O146" s="13">
        <f t="shared" si="123"/>
        <v>0.49081999999999998</v>
      </c>
      <c r="P146" s="12"/>
      <c r="Q146" s="11">
        <f>ROUND(SUM(Q139:Q145),5)</f>
        <v>2790.18</v>
      </c>
      <c r="R146" s="12"/>
      <c r="S146" s="11">
        <f>ROUND(SUM(S139:S145),5)</f>
        <v>2499</v>
      </c>
      <c r="T146" s="12"/>
      <c r="U146" s="11">
        <f t="shared" si="124"/>
        <v>291.18</v>
      </c>
      <c r="V146" s="12"/>
      <c r="W146" s="13">
        <f t="shared" si="125"/>
        <v>1.11652</v>
      </c>
      <c r="X146" s="12"/>
      <c r="Y146" s="11">
        <f>ROUND(SUM(Y139:Y145),5)</f>
        <v>6551.69</v>
      </c>
      <c r="Z146" s="12"/>
      <c r="AA146" s="11">
        <f>ROUND(SUM(AA139:AA145),5)</f>
        <v>2499</v>
      </c>
      <c r="AB146" s="12"/>
      <c r="AC146" s="11">
        <f t="shared" si="126"/>
        <v>4052.69</v>
      </c>
      <c r="AD146" s="12"/>
      <c r="AE146" s="13">
        <f t="shared" si="127"/>
        <v>2.6217199999999998</v>
      </c>
      <c r="AF146" s="12"/>
      <c r="AG146" s="11">
        <f>ROUND(SUM(AG139:AG145),5)</f>
        <v>11961.79</v>
      </c>
      <c r="AH146" s="12"/>
      <c r="AI146" s="11">
        <f>ROUND(SUM(AI139:AI145),5)</f>
        <v>2499</v>
      </c>
      <c r="AJ146" s="12"/>
      <c r="AK146" s="11">
        <f t="shared" si="128"/>
        <v>9462.7900000000009</v>
      </c>
      <c r="AL146" s="12"/>
      <c r="AM146" s="13">
        <f t="shared" si="129"/>
        <v>4.7866299999999997</v>
      </c>
      <c r="AN146" s="12"/>
      <c r="AO146" s="11">
        <f t="shared" si="130"/>
        <v>22530.22</v>
      </c>
      <c r="AP146" s="12"/>
      <c r="AQ146" s="11">
        <f t="shared" si="131"/>
        <v>9996</v>
      </c>
      <c r="AR146" s="12"/>
      <c r="AS146" s="11">
        <f t="shared" si="132"/>
        <v>12534.22</v>
      </c>
      <c r="AT146" s="12"/>
      <c r="AU146" s="13">
        <f t="shared" si="133"/>
        <v>2.2539199999999999</v>
      </c>
    </row>
    <row r="147" spans="1:47" x14ac:dyDescent="0.3">
      <c r="A147" s="1"/>
      <c r="B147" s="1"/>
      <c r="C147" s="1"/>
      <c r="D147" s="1"/>
      <c r="E147" s="1" t="s">
        <v>153</v>
      </c>
      <c r="F147" s="1"/>
      <c r="G147" s="1"/>
      <c r="H147" s="1"/>
      <c r="I147" s="11"/>
      <c r="J147" s="12"/>
      <c r="K147" s="11"/>
      <c r="L147" s="12"/>
      <c r="M147" s="11"/>
      <c r="N147" s="12"/>
      <c r="O147" s="13"/>
      <c r="P147" s="12"/>
      <c r="Q147" s="11"/>
      <c r="R147" s="12"/>
      <c r="S147" s="11"/>
      <c r="T147" s="12"/>
      <c r="U147" s="11"/>
      <c r="V147" s="12"/>
      <c r="W147" s="13"/>
      <c r="X147" s="12"/>
      <c r="Y147" s="11"/>
      <c r="Z147" s="12"/>
      <c r="AA147" s="11"/>
      <c r="AB147" s="12"/>
      <c r="AC147" s="11"/>
      <c r="AD147" s="12"/>
      <c r="AE147" s="13"/>
      <c r="AF147" s="12"/>
      <c r="AG147" s="11"/>
      <c r="AH147" s="12"/>
      <c r="AI147" s="11"/>
      <c r="AJ147" s="12"/>
      <c r="AK147" s="11"/>
      <c r="AL147" s="12"/>
      <c r="AM147" s="13"/>
      <c r="AN147" s="12"/>
      <c r="AO147" s="11"/>
      <c r="AP147" s="12"/>
      <c r="AQ147" s="11"/>
      <c r="AR147" s="12"/>
      <c r="AS147" s="11"/>
      <c r="AT147" s="12"/>
      <c r="AU147" s="13"/>
    </row>
    <row r="148" spans="1:47" x14ac:dyDescent="0.3">
      <c r="A148" s="1"/>
      <c r="B148" s="1"/>
      <c r="C148" s="1"/>
      <c r="D148" s="1"/>
      <c r="E148" s="1"/>
      <c r="F148" s="1" t="s">
        <v>154</v>
      </c>
      <c r="G148" s="1"/>
      <c r="H148" s="1"/>
      <c r="I148" s="11">
        <v>0</v>
      </c>
      <c r="J148" s="12"/>
      <c r="K148" s="11">
        <v>0</v>
      </c>
      <c r="L148" s="12"/>
      <c r="M148" s="11">
        <f t="shared" ref="M148:M158" si="134">ROUND((I148-K148),5)</f>
        <v>0</v>
      </c>
      <c r="N148" s="12"/>
      <c r="O148" s="13">
        <f t="shared" ref="O148:O158" si="135">ROUND(IF(K148=0, IF(I148=0, 0, 1), I148/K148),5)</f>
        <v>0</v>
      </c>
      <c r="P148" s="12"/>
      <c r="Q148" s="11">
        <v>99.99</v>
      </c>
      <c r="R148" s="12"/>
      <c r="S148" s="11">
        <v>0</v>
      </c>
      <c r="T148" s="12"/>
      <c r="U148" s="11">
        <f t="shared" ref="U148:U158" si="136">ROUND((Q148-S148),5)</f>
        <v>99.99</v>
      </c>
      <c r="V148" s="12"/>
      <c r="W148" s="13">
        <f t="shared" ref="W148:W158" si="137">ROUND(IF(S148=0, IF(Q148=0, 0, 1), Q148/S148),5)</f>
        <v>1</v>
      </c>
      <c r="X148" s="12"/>
      <c r="Y148" s="11">
        <v>630.78</v>
      </c>
      <c r="Z148" s="12"/>
      <c r="AA148" s="11">
        <v>0</v>
      </c>
      <c r="AB148" s="12"/>
      <c r="AC148" s="11">
        <f t="shared" ref="AC148:AC158" si="138">ROUND((Y148-AA148),5)</f>
        <v>630.78</v>
      </c>
      <c r="AD148" s="12"/>
      <c r="AE148" s="13">
        <f t="shared" ref="AE148:AE158" si="139">ROUND(IF(AA148=0, IF(Y148=0, 0, 1), Y148/AA148),5)</f>
        <v>1</v>
      </c>
      <c r="AF148" s="12"/>
      <c r="AG148" s="11">
        <v>163.18</v>
      </c>
      <c r="AH148" s="12"/>
      <c r="AI148" s="11">
        <v>0</v>
      </c>
      <c r="AJ148" s="12"/>
      <c r="AK148" s="11">
        <f t="shared" ref="AK148:AK158" si="140">ROUND((AG148-AI148),5)</f>
        <v>163.18</v>
      </c>
      <c r="AL148" s="12"/>
      <c r="AM148" s="13">
        <f t="shared" ref="AM148:AM158" si="141">ROUND(IF(AI148=0, IF(AG148=0, 0, 1), AG148/AI148),5)</f>
        <v>1</v>
      </c>
      <c r="AN148" s="12"/>
      <c r="AO148" s="11">
        <f t="shared" ref="AO148:AO158" si="142">ROUND(I148+Q148+Y148+AG148,5)</f>
        <v>893.95</v>
      </c>
      <c r="AP148" s="12"/>
      <c r="AQ148" s="11">
        <f t="shared" ref="AQ148:AQ158" si="143">ROUND(K148+S148+AA148+AI148,5)</f>
        <v>0</v>
      </c>
      <c r="AR148" s="12"/>
      <c r="AS148" s="11">
        <f t="shared" ref="AS148:AS158" si="144">ROUND((AO148-AQ148),5)</f>
        <v>893.95</v>
      </c>
      <c r="AT148" s="12"/>
      <c r="AU148" s="13">
        <f t="shared" ref="AU148:AU158" si="145">ROUND(IF(AQ148=0, IF(AO148=0, 0, 1), AO148/AQ148),5)</f>
        <v>1</v>
      </c>
    </row>
    <row r="149" spans="1:47" x14ac:dyDescent="0.3">
      <c r="A149" s="1"/>
      <c r="B149" s="1"/>
      <c r="C149" s="1"/>
      <c r="D149" s="1"/>
      <c r="E149" s="1"/>
      <c r="F149" s="1" t="s">
        <v>155</v>
      </c>
      <c r="G149" s="1"/>
      <c r="H149" s="1"/>
      <c r="I149" s="11">
        <v>6616.93</v>
      </c>
      <c r="J149" s="12"/>
      <c r="K149" s="11">
        <v>0</v>
      </c>
      <c r="L149" s="12"/>
      <c r="M149" s="11">
        <f t="shared" si="134"/>
        <v>6616.93</v>
      </c>
      <c r="N149" s="12"/>
      <c r="O149" s="13">
        <f t="shared" si="135"/>
        <v>1</v>
      </c>
      <c r="P149" s="12"/>
      <c r="Q149" s="11">
        <v>8675</v>
      </c>
      <c r="R149" s="12"/>
      <c r="S149" s="11">
        <v>0</v>
      </c>
      <c r="T149" s="12"/>
      <c r="U149" s="11">
        <f t="shared" si="136"/>
        <v>8675</v>
      </c>
      <c r="V149" s="12"/>
      <c r="W149" s="13">
        <f t="shared" si="137"/>
        <v>1</v>
      </c>
      <c r="X149" s="12"/>
      <c r="Y149" s="11">
        <v>7514.99</v>
      </c>
      <c r="Z149" s="12"/>
      <c r="AA149" s="11">
        <v>0</v>
      </c>
      <c r="AB149" s="12"/>
      <c r="AC149" s="11">
        <f t="shared" si="138"/>
        <v>7514.99</v>
      </c>
      <c r="AD149" s="12"/>
      <c r="AE149" s="13">
        <f t="shared" si="139"/>
        <v>1</v>
      </c>
      <c r="AF149" s="12"/>
      <c r="AG149" s="11">
        <v>11844.95</v>
      </c>
      <c r="AH149" s="12"/>
      <c r="AI149" s="11">
        <v>0</v>
      </c>
      <c r="AJ149" s="12"/>
      <c r="AK149" s="11">
        <f t="shared" si="140"/>
        <v>11844.95</v>
      </c>
      <c r="AL149" s="12"/>
      <c r="AM149" s="13">
        <f t="shared" si="141"/>
        <v>1</v>
      </c>
      <c r="AN149" s="12"/>
      <c r="AO149" s="11">
        <f t="shared" si="142"/>
        <v>34651.870000000003</v>
      </c>
      <c r="AP149" s="12"/>
      <c r="AQ149" s="11">
        <f t="shared" si="143"/>
        <v>0</v>
      </c>
      <c r="AR149" s="12"/>
      <c r="AS149" s="11">
        <f t="shared" si="144"/>
        <v>34651.870000000003</v>
      </c>
      <c r="AT149" s="12"/>
      <c r="AU149" s="13">
        <f t="shared" si="145"/>
        <v>1</v>
      </c>
    </row>
    <row r="150" spans="1:47" hidden="1" x14ac:dyDescent="0.3">
      <c r="A150" s="1"/>
      <c r="B150" s="1"/>
      <c r="C150" s="1"/>
      <c r="D150" s="1"/>
      <c r="E150" s="1"/>
      <c r="F150" s="1" t="s">
        <v>156</v>
      </c>
      <c r="G150" s="1"/>
      <c r="H150" s="1"/>
      <c r="I150" s="11">
        <v>0</v>
      </c>
      <c r="J150" s="12"/>
      <c r="K150" s="11">
        <v>0</v>
      </c>
      <c r="L150" s="12"/>
      <c r="M150" s="11">
        <f t="shared" si="134"/>
        <v>0</v>
      </c>
      <c r="N150" s="12"/>
      <c r="O150" s="13">
        <f t="shared" si="135"/>
        <v>0</v>
      </c>
      <c r="P150" s="12"/>
      <c r="Q150" s="11">
        <v>0</v>
      </c>
      <c r="R150" s="12"/>
      <c r="S150" s="11">
        <v>0</v>
      </c>
      <c r="T150" s="12"/>
      <c r="U150" s="11">
        <f t="shared" si="136"/>
        <v>0</v>
      </c>
      <c r="V150" s="12"/>
      <c r="W150" s="13">
        <f t="shared" si="137"/>
        <v>0</v>
      </c>
      <c r="X150" s="12"/>
      <c r="Y150" s="11">
        <v>0</v>
      </c>
      <c r="Z150" s="12"/>
      <c r="AA150" s="11">
        <v>0</v>
      </c>
      <c r="AB150" s="12"/>
      <c r="AC150" s="11">
        <f t="shared" si="138"/>
        <v>0</v>
      </c>
      <c r="AD150" s="12"/>
      <c r="AE150" s="13">
        <f t="shared" si="139"/>
        <v>0</v>
      </c>
      <c r="AF150" s="12"/>
      <c r="AG150" s="11">
        <v>0</v>
      </c>
      <c r="AH150" s="12"/>
      <c r="AI150" s="11">
        <v>0</v>
      </c>
      <c r="AJ150" s="12"/>
      <c r="AK150" s="11">
        <f t="shared" si="140"/>
        <v>0</v>
      </c>
      <c r="AL150" s="12"/>
      <c r="AM150" s="13">
        <f t="shared" si="141"/>
        <v>0</v>
      </c>
      <c r="AN150" s="12"/>
      <c r="AO150" s="11">
        <f t="shared" si="142"/>
        <v>0</v>
      </c>
      <c r="AP150" s="12"/>
      <c r="AQ150" s="11">
        <f t="shared" si="143"/>
        <v>0</v>
      </c>
      <c r="AR150" s="12"/>
      <c r="AS150" s="11">
        <f t="shared" si="144"/>
        <v>0</v>
      </c>
      <c r="AT150" s="12"/>
      <c r="AU150" s="13">
        <f t="shared" si="145"/>
        <v>0</v>
      </c>
    </row>
    <row r="151" spans="1:47" x14ac:dyDescent="0.3">
      <c r="A151" s="1"/>
      <c r="B151" s="1"/>
      <c r="C151" s="1"/>
      <c r="D151" s="1"/>
      <c r="E151" s="1"/>
      <c r="F151" s="1" t="s">
        <v>157</v>
      </c>
      <c r="G151" s="1"/>
      <c r="H151" s="1"/>
      <c r="I151" s="11">
        <v>1093.72</v>
      </c>
      <c r="J151" s="12"/>
      <c r="K151" s="11">
        <v>1250</v>
      </c>
      <c r="L151" s="12"/>
      <c r="M151" s="11">
        <f t="shared" si="134"/>
        <v>-156.28</v>
      </c>
      <c r="N151" s="12"/>
      <c r="O151" s="13">
        <f t="shared" si="135"/>
        <v>0.87497999999999998</v>
      </c>
      <c r="P151" s="12"/>
      <c r="Q151" s="11">
        <v>286.38</v>
      </c>
      <c r="R151" s="12"/>
      <c r="S151" s="11">
        <v>1250</v>
      </c>
      <c r="T151" s="12"/>
      <c r="U151" s="11">
        <f t="shared" si="136"/>
        <v>-963.62</v>
      </c>
      <c r="V151" s="12"/>
      <c r="W151" s="13">
        <f t="shared" si="137"/>
        <v>0.2291</v>
      </c>
      <c r="X151" s="12"/>
      <c r="Y151" s="11">
        <v>0</v>
      </c>
      <c r="Z151" s="12"/>
      <c r="AA151" s="11">
        <v>1250</v>
      </c>
      <c r="AB151" s="12"/>
      <c r="AC151" s="11">
        <f t="shared" si="138"/>
        <v>-1250</v>
      </c>
      <c r="AD151" s="12"/>
      <c r="AE151" s="13">
        <f t="shared" si="139"/>
        <v>0</v>
      </c>
      <c r="AF151" s="12"/>
      <c r="AG151" s="11">
        <v>89.86</v>
      </c>
      <c r="AH151" s="12"/>
      <c r="AI151" s="11">
        <v>1250</v>
      </c>
      <c r="AJ151" s="12"/>
      <c r="AK151" s="11">
        <f t="shared" si="140"/>
        <v>-1160.1400000000001</v>
      </c>
      <c r="AL151" s="12"/>
      <c r="AM151" s="13">
        <f t="shared" si="141"/>
        <v>7.1889999999999996E-2</v>
      </c>
      <c r="AN151" s="12"/>
      <c r="AO151" s="11">
        <f t="shared" si="142"/>
        <v>1469.96</v>
      </c>
      <c r="AP151" s="12"/>
      <c r="AQ151" s="11">
        <f t="shared" si="143"/>
        <v>5000</v>
      </c>
      <c r="AR151" s="12"/>
      <c r="AS151" s="11">
        <f t="shared" si="144"/>
        <v>-3530.04</v>
      </c>
      <c r="AT151" s="12"/>
      <c r="AU151" s="13">
        <f t="shared" si="145"/>
        <v>0.29398999999999997</v>
      </c>
    </row>
    <row r="152" spans="1:47" x14ac:dyDescent="0.3">
      <c r="A152" s="1"/>
      <c r="B152" s="1"/>
      <c r="C152" s="1"/>
      <c r="D152" s="1"/>
      <c r="E152" s="1"/>
      <c r="F152" s="1" t="s">
        <v>158</v>
      </c>
      <c r="G152" s="1"/>
      <c r="H152" s="1"/>
      <c r="I152" s="11">
        <v>6081.19</v>
      </c>
      <c r="J152" s="12"/>
      <c r="K152" s="11">
        <v>5700</v>
      </c>
      <c r="L152" s="12"/>
      <c r="M152" s="11">
        <f t="shared" si="134"/>
        <v>381.19</v>
      </c>
      <c r="N152" s="12"/>
      <c r="O152" s="13">
        <f t="shared" si="135"/>
        <v>1.0668800000000001</v>
      </c>
      <c r="P152" s="12"/>
      <c r="Q152" s="11">
        <v>5354.33</v>
      </c>
      <c r="R152" s="12"/>
      <c r="S152" s="11">
        <v>5700</v>
      </c>
      <c r="T152" s="12"/>
      <c r="U152" s="11">
        <f t="shared" si="136"/>
        <v>-345.67</v>
      </c>
      <c r="V152" s="12"/>
      <c r="W152" s="13">
        <f t="shared" si="137"/>
        <v>0.93935999999999997</v>
      </c>
      <c r="X152" s="12"/>
      <c r="Y152" s="11">
        <v>5517.4</v>
      </c>
      <c r="Z152" s="12"/>
      <c r="AA152" s="11">
        <v>5700</v>
      </c>
      <c r="AB152" s="12"/>
      <c r="AC152" s="11">
        <f t="shared" si="138"/>
        <v>-182.6</v>
      </c>
      <c r="AD152" s="12"/>
      <c r="AE152" s="13">
        <f t="shared" si="139"/>
        <v>0.96796000000000004</v>
      </c>
      <c r="AF152" s="12"/>
      <c r="AG152" s="11">
        <v>5771.33</v>
      </c>
      <c r="AH152" s="12"/>
      <c r="AI152" s="11">
        <v>5700</v>
      </c>
      <c r="AJ152" s="12"/>
      <c r="AK152" s="11">
        <f t="shared" si="140"/>
        <v>71.33</v>
      </c>
      <c r="AL152" s="12"/>
      <c r="AM152" s="13">
        <f t="shared" si="141"/>
        <v>1.01251</v>
      </c>
      <c r="AN152" s="12"/>
      <c r="AO152" s="11">
        <f t="shared" si="142"/>
        <v>22724.25</v>
      </c>
      <c r="AP152" s="12"/>
      <c r="AQ152" s="11">
        <f t="shared" si="143"/>
        <v>22800</v>
      </c>
      <c r="AR152" s="12"/>
      <c r="AS152" s="11">
        <f t="shared" si="144"/>
        <v>-75.75</v>
      </c>
      <c r="AT152" s="12"/>
      <c r="AU152" s="13">
        <f t="shared" si="145"/>
        <v>0.99668000000000001</v>
      </c>
    </row>
    <row r="153" spans="1:47" x14ac:dyDescent="0.3">
      <c r="A153" s="1"/>
      <c r="B153" s="1"/>
      <c r="C153" s="1"/>
      <c r="D153" s="1"/>
      <c r="E153" s="1"/>
      <c r="F153" s="1" t="s">
        <v>159</v>
      </c>
      <c r="G153" s="1"/>
      <c r="H153" s="1"/>
      <c r="I153" s="11">
        <v>6135</v>
      </c>
      <c r="J153" s="12"/>
      <c r="K153" s="11">
        <v>29227</v>
      </c>
      <c r="L153" s="12"/>
      <c r="M153" s="11">
        <f t="shared" si="134"/>
        <v>-23092</v>
      </c>
      <c r="N153" s="12"/>
      <c r="O153" s="13">
        <f t="shared" si="135"/>
        <v>0.20991000000000001</v>
      </c>
      <c r="P153" s="12"/>
      <c r="Q153" s="11">
        <v>8683.7099999999991</v>
      </c>
      <c r="R153" s="12"/>
      <c r="S153" s="11">
        <v>29227</v>
      </c>
      <c r="T153" s="12"/>
      <c r="U153" s="11">
        <f t="shared" si="136"/>
        <v>-20543.29</v>
      </c>
      <c r="V153" s="12"/>
      <c r="W153" s="13">
        <f t="shared" si="137"/>
        <v>0.29710999999999999</v>
      </c>
      <c r="X153" s="12"/>
      <c r="Y153" s="11">
        <v>13995</v>
      </c>
      <c r="Z153" s="12"/>
      <c r="AA153" s="11">
        <v>29227</v>
      </c>
      <c r="AB153" s="12"/>
      <c r="AC153" s="11">
        <f t="shared" si="138"/>
        <v>-15232</v>
      </c>
      <c r="AD153" s="12"/>
      <c r="AE153" s="13">
        <f t="shared" si="139"/>
        <v>0.47883999999999999</v>
      </c>
      <c r="AF153" s="12"/>
      <c r="AG153" s="11">
        <v>15556.14</v>
      </c>
      <c r="AH153" s="12"/>
      <c r="AI153" s="11">
        <v>29227</v>
      </c>
      <c r="AJ153" s="12"/>
      <c r="AK153" s="11">
        <f t="shared" si="140"/>
        <v>-13670.86</v>
      </c>
      <c r="AL153" s="12"/>
      <c r="AM153" s="13">
        <f t="shared" si="141"/>
        <v>0.53225</v>
      </c>
      <c r="AN153" s="12"/>
      <c r="AO153" s="11">
        <f t="shared" si="142"/>
        <v>44369.85</v>
      </c>
      <c r="AP153" s="12"/>
      <c r="AQ153" s="11">
        <f t="shared" si="143"/>
        <v>116908</v>
      </c>
      <c r="AR153" s="12"/>
      <c r="AS153" s="11">
        <f t="shared" si="144"/>
        <v>-72538.149999999994</v>
      </c>
      <c r="AT153" s="12"/>
      <c r="AU153" s="13">
        <f t="shared" si="145"/>
        <v>0.37952999999999998</v>
      </c>
    </row>
    <row r="154" spans="1:47" x14ac:dyDescent="0.3">
      <c r="A154" s="1"/>
      <c r="B154" s="1"/>
      <c r="C154" s="1"/>
      <c r="D154" s="1"/>
      <c r="E154" s="1"/>
      <c r="F154" s="1" t="s">
        <v>160</v>
      </c>
      <c r="G154" s="1"/>
      <c r="H154" s="1"/>
      <c r="I154" s="11">
        <v>65</v>
      </c>
      <c r="J154" s="12"/>
      <c r="K154" s="11">
        <v>1083</v>
      </c>
      <c r="L154" s="12"/>
      <c r="M154" s="11">
        <f t="shared" si="134"/>
        <v>-1018</v>
      </c>
      <c r="N154" s="12"/>
      <c r="O154" s="13">
        <f t="shared" si="135"/>
        <v>6.0019999999999997E-2</v>
      </c>
      <c r="P154" s="12"/>
      <c r="Q154" s="11">
        <v>241.62</v>
      </c>
      <c r="R154" s="12"/>
      <c r="S154" s="11">
        <v>1083</v>
      </c>
      <c r="T154" s="12"/>
      <c r="U154" s="11">
        <f t="shared" si="136"/>
        <v>-841.38</v>
      </c>
      <c r="V154" s="12"/>
      <c r="W154" s="13">
        <f t="shared" si="137"/>
        <v>0.22309999999999999</v>
      </c>
      <c r="X154" s="12"/>
      <c r="Y154" s="11">
        <v>5420.9</v>
      </c>
      <c r="Z154" s="12"/>
      <c r="AA154" s="11">
        <v>1083</v>
      </c>
      <c r="AB154" s="12"/>
      <c r="AC154" s="11">
        <f t="shared" si="138"/>
        <v>4337.8999999999996</v>
      </c>
      <c r="AD154" s="12"/>
      <c r="AE154" s="13">
        <f t="shared" si="139"/>
        <v>5.0054499999999997</v>
      </c>
      <c r="AF154" s="12"/>
      <c r="AG154" s="11">
        <v>1922.55</v>
      </c>
      <c r="AH154" s="12"/>
      <c r="AI154" s="11">
        <v>1083</v>
      </c>
      <c r="AJ154" s="12"/>
      <c r="AK154" s="11">
        <f t="shared" si="140"/>
        <v>839.55</v>
      </c>
      <c r="AL154" s="12"/>
      <c r="AM154" s="13">
        <f t="shared" si="141"/>
        <v>1.77521</v>
      </c>
      <c r="AN154" s="12"/>
      <c r="AO154" s="11">
        <f t="shared" si="142"/>
        <v>7650.07</v>
      </c>
      <c r="AP154" s="12"/>
      <c r="AQ154" s="11">
        <f t="shared" si="143"/>
        <v>4332</v>
      </c>
      <c r="AR154" s="12"/>
      <c r="AS154" s="11">
        <f t="shared" si="144"/>
        <v>3318.07</v>
      </c>
      <c r="AT154" s="12"/>
      <c r="AU154" s="13">
        <f t="shared" si="145"/>
        <v>1.7659400000000001</v>
      </c>
    </row>
    <row r="155" spans="1:47" x14ac:dyDescent="0.3">
      <c r="A155" s="1"/>
      <c r="B155" s="1"/>
      <c r="C155" s="1"/>
      <c r="D155" s="1"/>
      <c r="E155" s="1"/>
      <c r="F155" s="1" t="s">
        <v>161</v>
      </c>
      <c r="G155" s="1"/>
      <c r="H155" s="1"/>
      <c r="I155" s="11">
        <v>7376.25</v>
      </c>
      <c r="J155" s="12"/>
      <c r="K155" s="11">
        <v>3333</v>
      </c>
      <c r="L155" s="12"/>
      <c r="M155" s="11">
        <f t="shared" si="134"/>
        <v>4043.25</v>
      </c>
      <c r="N155" s="12"/>
      <c r="O155" s="13">
        <f t="shared" si="135"/>
        <v>2.2130999999999998</v>
      </c>
      <c r="P155" s="12"/>
      <c r="Q155" s="11">
        <v>3321.11</v>
      </c>
      <c r="R155" s="12"/>
      <c r="S155" s="11">
        <v>3333</v>
      </c>
      <c r="T155" s="12"/>
      <c r="U155" s="11">
        <f t="shared" si="136"/>
        <v>-11.89</v>
      </c>
      <c r="V155" s="12"/>
      <c r="W155" s="13">
        <f t="shared" si="137"/>
        <v>0.99643000000000004</v>
      </c>
      <c r="X155" s="12"/>
      <c r="Y155" s="11">
        <v>3571.67</v>
      </c>
      <c r="Z155" s="12"/>
      <c r="AA155" s="11">
        <v>3333</v>
      </c>
      <c r="AB155" s="12"/>
      <c r="AC155" s="11">
        <f t="shared" si="138"/>
        <v>238.67</v>
      </c>
      <c r="AD155" s="12"/>
      <c r="AE155" s="13">
        <f t="shared" si="139"/>
        <v>1.07161</v>
      </c>
      <c r="AF155" s="12"/>
      <c r="AG155" s="11">
        <v>3851.91</v>
      </c>
      <c r="AH155" s="12"/>
      <c r="AI155" s="11">
        <v>3333</v>
      </c>
      <c r="AJ155" s="12"/>
      <c r="AK155" s="11">
        <f t="shared" si="140"/>
        <v>518.91</v>
      </c>
      <c r="AL155" s="12"/>
      <c r="AM155" s="13">
        <f t="shared" si="141"/>
        <v>1.1556900000000001</v>
      </c>
      <c r="AN155" s="12"/>
      <c r="AO155" s="11">
        <f t="shared" si="142"/>
        <v>18120.939999999999</v>
      </c>
      <c r="AP155" s="12"/>
      <c r="AQ155" s="11">
        <f t="shared" si="143"/>
        <v>13332</v>
      </c>
      <c r="AR155" s="12"/>
      <c r="AS155" s="11">
        <f t="shared" si="144"/>
        <v>4788.9399999999996</v>
      </c>
      <c r="AT155" s="12"/>
      <c r="AU155" s="13">
        <f t="shared" si="145"/>
        <v>1.35921</v>
      </c>
    </row>
    <row r="156" spans="1:47" ht="19.5" thickBot="1" x14ac:dyDescent="0.35">
      <c r="A156" s="1"/>
      <c r="B156" s="1"/>
      <c r="C156" s="1"/>
      <c r="D156" s="1"/>
      <c r="E156" s="1"/>
      <c r="F156" s="1" t="s">
        <v>162</v>
      </c>
      <c r="G156" s="1"/>
      <c r="H156" s="1"/>
      <c r="I156" s="14">
        <v>2037.66</v>
      </c>
      <c r="J156" s="12"/>
      <c r="K156" s="14">
        <v>2083</v>
      </c>
      <c r="L156" s="12"/>
      <c r="M156" s="14">
        <f t="shared" si="134"/>
        <v>-45.34</v>
      </c>
      <c r="N156" s="12"/>
      <c r="O156" s="15">
        <f t="shared" si="135"/>
        <v>0.97823000000000004</v>
      </c>
      <c r="P156" s="12"/>
      <c r="Q156" s="14">
        <v>2037.66</v>
      </c>
      <c r="R156" s="12"/>
      <c r="S156" s="14">
        <v>2083</v>
      </c>
      <c r="T156" s="12"/>
      <c r="U156" s="14">
        <f t="shared" si="136"/>
        <v>-45.34</v>
      </c>
      <c r="V156" s="12"/>
      <c r="W156" s="15">
        <f t="shared" si="137"/>
        <v>0.97823000000000004</v>
      </c>
      <c r="X156" s="12"/>
      <c r="Y156" s="14">
        <v>2037.66</v>
      </c>
      <c r="Z156" s="12"/>
      <c r="AA156" s="14">
        <v>2083</v>
      </c>
      <c r="AB156" s="12"/>
      <c r="AC156" s="14">
        <f t="shared" si="138"/>
        <v>-45.34</v>
      </c>
      <c r="AD156" s="12"/>
      <c r="AE156" s="15">
        <f t="shared" si="139"/>
        <v>0.97823000000000004</v>
      </c>
      <c r="AF156" s="12"/>
      <c r="AG156" s="14">
        <v>2037.66</v>
      </c>
      <c r="AH156" s="12"/>
      <c r="AI156" s="14">
        <v>2083</v>
      </c>
      <c r="AJ156" s="12"/>
      <c r="AK156" s="14">
        <f t="shared" si="140"/>
        <v>-45.34</v>
      </c>
      <c r="AL156" s="12"/>
      <c r="AM156" s="15">
        <f t="shared" si="141"/>
        <v>0.97823000000000004</v>
      </c>
      <c r="AN156" s="12"/>
      <c r="AO156" s="14">
        <f t="shared" si="142"/>
        <v>8150.64</v>
      </c>
      <c r="AP156" s="12"/>
      <c r="AQ156" s="14">
        <f t="shared" si="143"/>
        <v>8332</v>
      </c>
      <c r="AR156" s="12"/>
      <c r="AS156" s="14">
        <f t="shared" si="144"/>
        <v>-181.36</v>
      </c>
      <c r="AT156" s="12"/>
      <c r="AU156" s="15">
        <f t="shared" si="145"/>
        <v>0.97823000000000004</v>
      </c>
    </row>
    <row r="157" spans="1:47" x14ac:dyDescent="0.3">
      <c r="A157" s="1"/>
      <c r="B157" s="1"/>
      <c r="C157" s="1"/>
      <c r="D157" s="1"/>
      <c r="E157" s="1" t="s">
        <v>163</v>
      </c>
      <c r="F157" s="1"/>
      <c r="G157" s="1"/>
      <c r="H157" s="1"/>
      <c r="I157" s="11">
        <f>ROUND(SUM(I147:I156),5)</f>
        <v>29405.75</v>
      </c>
      <c r="J157" s="12"/>
      <c r="K157" s="11">
        <f>ROUND(SUM(K147:K156),5)</f>
        <v>42676</v>
      </c>
      <c r="L157" s="12"/>
      <c r="M157" s="11">
        <f t="shared" si="134"/>
        <v>-13270.25</v>
      </c>
      <c r="N157" s="12"/>
      <c r="O157" s="13">
        <f t="shared" si="135"/>
        <v>0.68905000000000005</v>
      </c>
      <c r="P157" s="12"/>
      <c r="Q157" s="11">
        <f>ROUND(SUM(Q147:Q156),5)</f>
        <v>28699.8</v>
      </c>
      <c r="R157" s="12"/>
      <c r="S157" s="11">
        <f>ROUND(SUM(S147:S156),5)</f>
        <v>42676</v>
      </c>
      <c r="T157" s="12"/>
      <c r="U157" s="11">
        <f t="shared" si="136"/>
        <v>-13976.2</v>
      </c>
      <c r="V157" s="12"/>
      <c r="W157" s="13">
        <f t="shared" si="137"/>
        <v>0.67249999999999999</v>
      </c>
      <c r="X157" s="12"/>
      <c r="Y157" s="11">
        <f>ROUND(SUM(Y147:Y156),5)</f>
        <v>38688.400000000001</v>
      </c>
      <c r="Z157" s="12"/>
      <c r="AA157" s="11">
        <f>ROUND(SUM(AA147:AA156),5)</f>
        <v>42676</v>
      </c>
      <c r="AB157" s="12"/>
      <c r="AC157" s="11">
        <f t="shared" si="138"/>
        <v>-3987.6</v>
      </c>
      <c r="AD157" s="12"/>
      <c r="AE157" s="13">
        <f t="shared" si="139"/>
        <v>0.90656000000000003</v>
      </c>
      <c r="AF157" s="12"/>
      <c r="AG157" s="11">
        <f>ROUND(SUM(AG147:AG156),5)</f>
        <v>41237.58</v>
      </c>
      <c r="AH157" s="12"/>
      <c r="AI157" s="11">
        <f>ROUND(SUM(AI147:AI156),5)</f>
        <v>42676</v>
      </c>
      <c r="AJ157" s="12"/>
      <c r="AK157" s="11">
        <f t="shared" si="140"/>
        <v>-1438.42</v>
      </c>
      <c r="AL157" s="12"/>
      <c r="AM157" s="13">
        <f t="shared" si="141"/>
        <v>0.96628999999999998</v>
      </c>
      <c r="AN157" s="12"/>
      <c r="AO157" s="11">
        <f t="shared" si="142"/>
        <v>138031.53</v>
      </c>
      <c r="AP157" s="12"/>
      <c r="AQ157" s="11">
        <f t="shared" si="143"/>
        <v>170704</v>
      </c>
      <c r="AR157" s="12"/>
      <c r="AS157" s="11">
        <f t="shared" si="144"/>
        <v>-32672.47</v>
      </c>
      <c r="AT157" s="12"/>
      <c r="AU157" s="13">
        <f t="shared" si="145"/>
        <v>0.80859999999999999</v>
      </c>
    </row>
    <row r="158" spans="1:47" x14ac:dyDescent="0.3">
      <c r="A158" s="1"/>
      <c r="B158" s="1"/>
      <c r="C158" s="1"/>
      <c r="D158" s="1"/>
      <c r="E158" s="1" t="s">
        <v>164</v>
      </c>
      <c r="F158" s="1"/>
      <c r="G158" s="1"/>
      <c r="H158" s="1"/>
      <c r="I158" s="11">
        <v>0</v>
      </c>
      <c r="J158" s="12"/>
      <c r="K158" s="11">
        <v>1218</v>
      </c>
      <c r="L158" s="12"/>
      <c r="M158" s="11">
        <f t="shared" si="134"/>
        <v>-1218</v>
      </c>
      <c r="N158" s="12"/>
      <c r="O158" s="13">
        <f t="shared" si="135"/>
        <v>0</v>
      </c>
      <c r="P158" s="12"/>
      <c r="Q158" s="11">
        <v>945.88</v>
      </c>
      <c r="R158" s="12"/>
      <c r="S158" s="11">
        <v>1219</v>
      </c>
      <c r="T158" s="12"/>
      <c r="U158" s="11">
        <f t="shared" si="136"/>
        <v>-273.12</v>
      </c>
      <c r="V158" s="12"/>
      <c r="W158" s="13">
        <f t="shared" si="137"/>
        <v>0.77595000000000003</v>
      </c>
      <c r="X158" s="12"/>
      <c r="Y158" s="11">
        <v>3369.37</v>
      </c>
      <c r="Z158" s="12"/>
      <c r="AA158" s="11">
        <v>1219</v>
      </c>
      <c r="AB158" s="12"/>
      <c r="AC158" s="11">
        <f t="shared" si="138"/>
        <v>2150.37</v>
      </c>
      <c r="AD158" s="12"/>
      <c r="AE158" s="13">
        <f t="shared" si="139"/>
        <v>2.7640400000000001</v>
      </c>
      <c r="AF158" s="12"/>
      <c r="AG158" s="11">
        <v>1982.43</v>
      </c>
      <c r="AH158" s="12"/>
      <c r="AI158" s="11">
        <v>1219</v>
      </c>
      <c r="AJ158" s="12"/>
      <c r="AK158" s="11">
        <f t="shared" si="140"/>
        <v>763.43</v>
      </c>
      <c r="AL158" s="12"/>
      <c r="AM158" s="13">
        <f t="shared" si="141"/>
        <v>1.6262799999999999</v>
      </c>
      <c r="AN158" s="12"/>
      <c r="AO158" s="11">
        <f t="shared" si="142"/>
        <v>6297.68</v>
      </c>
      <c r="AP158" s="12"/>
      <c r="AQ158" s="11">
        <f t="shared" si="143"/>
        <v>4875</v>
      </c>
      <c r="AR158" s="12"/>
      <c r="AS158" s="11">
        <f t="shared" si="144"/>
        <v>1422.68</v>
      </c>
      <c r="AT158" s="12"/>
      <c r="AU158" s="13">
        <f t="shared" si="145"/>
        <v>1.29183</v>
      </c>
    </row>
    <row r="159" spans="1:47" x14ac:dyDescent="0.3">
      <c r="A159" s="1"/>
      <c r="B159" s="1"/>
      <c r="C159" s="1"/>
      <c r="D159" s="1"/>
      <c r="E159" s="1" t="s">
        <v>165</v>
      </c>
      <c r="F159" s="1"/>
      <c r="G159" s="1"/>
      <c r="H159" s="1"/>
      <c r="I159" s="11"/>
      <c r="J159" s="12"/>
      <c r="K159" s="11"/>
      <c r="L159" s="12"/>
      <c r="M159" s="11"/>
      <c r="N159" s="12"/>
      <c r="O159" s="13"/>
      <c r="P159" s="12"/>
      <c r="Q159" s="11"/>
      <c r="R159" s="12"/>
      <c r="S159" s="11"/>
      <c r="T159" s="12"/>
      <c r="U159" s="11"/>
      <c r="V159" s="12"/>
      <c r="W159" s="13"/>
      <c r="X159" s="12"/>
      <c r="Y159" s="11"/>
      <c r="Z159" s="12"/>
      <c r="AA159" s="11"/>
      <c r="AB159" s="12"/>
      <c r="AC159" s="11"/>
      <c r="AD159" s="12"/>
      <c r="AE159" s="13"/>
      <c r="AF159" s="12"/>
      <c r="AG159" s="11"/>
      <c r="AH159" s="12"/>
      <c r="AI159" s="11"/>
      <c r="AJ159" s="12"/>
      <c r="AK159" s="11"/>
      <c r="AL159" s="12"/>
      <c r="AM159" s="13"/>
      <c r="AN159" s="12"/>
      <c r="AO159" s="11"/>
      <c r="AP159" s="12"/>
      <c r="AQ159" s="11"/>
      <c r="AR159" s="12"/>
      <c r="AS159" s="11"/>
      <c r="AT159" s="12"/>
      <c r="AU159" s="13"/>
    </row>
    <row r="160" spans="1:47" x14ac:dyDescent="0.3">
      <c r="A160" s="1"/>
      <c r="B160" s="1"/>
      <c r="C160" s="1"/>
      <c r="D160" s="1"/>
      <c r="E160" s="1"/>
      <c r="F160" s="1" t="s">
        <v>166</v>
      </c>
      <c r="G160" s="1"/>
      <c r="H160" s="1"/>
      <c r="I160" s="11">
        <v>1375</v>
      </c>
      <c r="J160" s="12"/>
      <c r="K160" s="11">
        <v>427</v>
      </c>
      <c r="L160" s="12"/>
      <c r="M160" s="11">
        <f t="shared" ref="M160:M167" si="146">ROUND((I160-K160),5)</f>
        <v>948</v>
      </c>
      <c r="N160" s="12"/>
      <c r="O160" s="13">
        <f t="shared" ref="O160:O167" si="147">ROUND(IF(K160=0, IF(I160=0, 0, 1), I160/K160),5)</f>
        <v>3.2201399999999998</v>
      </c>
      <c r="P160" s="12"/>
      <c r="Q160" s="11">
        <v>2699.89</v>
      </c>
      <c r="R160" s="12"/>
      <c r="S160" s="11">
        <v>427</v>
      </c>
      <c r="T160" s="12"/>
      <c r="U160" s="11">
        <f t="shared" ref="U160:U167" si="148">ROUND((Q160-S160),5)</f>
        <v>2272.89</v>
      </c>
      <c r="V160" s="12"/>
      <c r="W160" s="13">
        <f t="shared" ref="W160:W167" si="149">ROUND(IF(S160=0, IF(Q160=0, 0, 1), Q160/S160),5)</f>
        <v>6.3229300000000004</v>
      </c>
      <c r="X160" s="12"/>
      <c r="Y160" s="11">
        <v>3000.69</v>
      </c>
      <c r="Z160" s="12"/>
      <c r="AA160" s="11">
        <v>427</v>
      </c>
      <c r="AB160" s="12"/>
      <c r="AC160" s="11">
        <f t="shared" ref="AC160:AC167" si="150">ROUND((Y160-AA160),5)</f>
        <v>2573.69</v>
      </c>
      <c r="AD160" s="12"/>
      <c r="AE160" s="13">
        <f t="shared" ref="AE160:AE167" si="151">ROUND(IF(AA160=0, IF(Y160=0, 0, 1), Y160/AA160),5)</f>
        <v>7.02738</v>
      </c>
      <c r="AF160" s="12"/>
      <c r="AG160" s="11">
        <v>1409.15</v>
      </c>
      <c r="AH160" s="12"/>
      <c r="AI160" s="11">
        <v>427</v>
      </c>
      <c r="AJ160" s="12"/>
      <c r="AK160" s="11">
        <f t="shared" ref="AK160:AK167" si="152">ROUND((AG160-AI160),5)</f>
        <v>982.15</v>
      </c>
      <c r="AL160" s="12"/>
      <c r="AM160" s="13">
        <f t="shared" ref="AM160:AM167" si="153">ROUND(IF(AI160=0, IF(AG160=0, 0, 1), AG160/AI160),5)</f>
        <v>3.3001200000000002</v>
      </c>
      <c r="AN160" s="12"/>
      <c r="AO160" s="11">
        <f t="shared" ref="AO160:AO167" si="154">ROUND(I160+Q160+Y160+AG160,5)</f>
        <v>8484.73</v>
      </c>
      <c r="AP160" s="12"/>
      <c r="AQ160" s="11">
        <f t="shared" ref="AQ160:AQ167" si="155">ROUND(K160+S160+AA160+AI160,5)</f>
        <v>1708</v>
      </c>
      <c r="AR160" s="12"/>
      <c r="AS160" s="11">
        <f t="shared" ref="AS160:AS167" si="156">ROUND((AO160-AQ160),5)</f>
        <v>6776.73</v>
      </c>
      <c r="AT160" s="12"/>
      <c r="AU160" s="23">
        <f t="shared" ref="AU160:AU167" si="157">ROUND(IF(AQ160=0, IF(AO160=0, 0, 1), AO160/AQ160),5)</f>
        <v>4.9676400000000003</v>
      </c>
    </row>
    <row r="161" spans="1:47" x14ac:dyDescent="0.3">
      <c r="A161" s="1"/>
      <c r="B161" s="1"/>
      <c r="C161" s="1"/>
      <c r="D161" s="1"/>
      <c r="E161" s="1"/>
      <c r="F161" s="1" t="s">
        <v>167</v>
      </c>
      <c r="G161" s="1"/>
      <c r="H161" s="1"/>
      <c r="I161" s="11">
        <v>51.4</v>
      </c>
      <c r="J161" s="12"/>
      <c r="K161" s="11">
        <v>83</v>
      </c>
      <c r="L161" s="12"/>
      <c r="M161" s="11">
        <f t="shared" si="146"/>
        <v>-31.6</v>
      </c>
      <c r="N161" s="12"/>
      <c r="O161" s="13">
        <f t="shared" si="147"/>
        <v>0.61928000000000005</v>
      </c>
      <c r="P161" s="12"/>
      <c r="Q161" s="11">
        <v>79.5</v>
      </c>
      <c r="R161" s="12"/>
      <c r="S161" s="11">
        <v>83</v>
      </c>
      <c r="T161" s="12"/>
      <c r="U161" s="11">
        <f t="shared" si="148"/>
        <v>-3.5</v>
      </c>
      <c r="V161" s="12"/>
      <c r="W161" s="13">
        <f t="shared" si="149"/>
        <v>0.95782999999999996</v>
      </c>
      <c r="X161" s="12"/>
      <c r="Y161" s="11">
        <v>89</v>
      </c>
      <c r="Z161" s="12"/>
      <c r="AA161" s="11">
        <v>83</v>
      </c>
      <c r="AB161" s="12"/>
      <c r="AC161" s="11">
        <f t="shared" si="150"/>
        <v>6</v>
      </c>
      <c r="AD161" s="12"/>
      <c r="AE161" s="13">
        <f t="shared" si="151"/>
        <v>1.07229</v>
      </c>
      <c r="AF161" s="12"/>
      <c r="AG161" s="11">
        <v>2</v>
      </c>
      <c r="AH161" s="12"/>
      <c r="AI161" s="11">
        <v>83</v>
      </c>
      <c r="AJ161" s="12"/>
      <c r="AK161" s="11">
        <f t="shared" si="152"/>
        <v>-81</v>
      </c>
      <c r="AL161" s="12"/>
      <c r="AM161" s="13">
        <f t="shared" si="153"/>
        <v>2.41E-2</v>
      </c>
      <c r="AN161" s="12"/>
      <c r="AO161" s="11">
        <f t="shared" si="154"/>
        <v>221.9</v>
      </c>
      <c r="AP161" s="12"/>
      <c r="AQ161" s="11">
        <f t="shared" si="155"/>
        <v>332</v>
      </c>
      <c r="AR161" s="12"/>
      <c r="AS161" s="11">
        <f t="shared" si="156"/>
        <v>-110.1</v>
      </c>
      <c r="AT161" s="12"/>
      <c r="AU161" s="13">
        <f t="shared" si="157"/>
        <v>0.66837000000000002</v>
      </c>
    </row>
    <row r="162" spans="1:47" x14ac:dyDescent="0.3">
      <c r="A162" s="1"/>
      <c r="B162" s="1"/>
      <c r="C162" s="1"/>
      <c r="D162" s="1"/>
      <c r="E162" s="1"/>
      <c r="F162" s="1" t="s">
        <v>168</v>
      </c>
      <c r="G162" s="1"/>
      <c r="H162" s="1"/>
      <c r="I162" s="11">
        <v>0</v>
      </c>
      <c r="J162" s="12"/>
      <c r="K162" s="11">
        <v>208</v>
      </c>
      <c r="L162" s="12"/>
      <c r="M162" s="11">
        <f t="shared" si="146"/>
        <v>-208</v>
      </c>
      <c r="N162" s="12"/>
      <c r="O162" s="13">
        <f t="shared" si="147"/>
        <v>0</v>
      </c>
      <c r="P162" s="12"/>
      <c r="Q162" s="11">
        <v>0</v>
      </c>
      <c r="R162" s="12"/>
      <c r="S162" s="11">
        <v>208</v>
      </c>
      <c r="T162" s="12"/>
      <c r="U162" s="11">
        <f t="shared" si="148"/>
        <v>-208</v>
      </c>
      <c r="V162" s="12"/>
      <c r="W162" s="13">
        <f t="shared" si="149"/>
        <v>0</v>
      </c>
      <c r="X162" s="12"/>
      <c r="Y162" s="11">
        <v>0</v>
      </c>
      <c r="Z162" s="12"/>
      <c r="AA162" s="11">
        <v>208</v>
      </c>
      <c r="AB162" s="12"/>
      <c r="AC162" s="11">
        <f t="shared" si="150"/>
        <v>-208</v>
      </c>
      <c r="AD162" s="12"/>
      <c r="AE162" s="13">
        <f t="shared" si="151"/>
        <v>0</v>
      </c>
      <c r="AF162" s="12"/>
      <c r="AG162" s="11">
        <v>0</v>
      </c>
      <c r="AH162" s="12"/>
      <c r="AI162" s="11">
        <v>208</v>
      </c>
      <c r="AJ162" s="12"/>
      <c r="AK162" s="11">
        <f t="shared" si="152"/>
        <v>-208</v>
      </c>
      <c r="AL162" s="12"/>
      <c r="AM162" s="13">
        <f t="shared" si="153"/>
        <v>0</v>
      </c>
      <c r="AN162" s="12"/>
      <c r="AO162" s="11">
        <f t="shared" si="154"/>
        <v>0</v>
      </c>
      <c r="AP162" s="12"/>
      <c r="AQ162" s="11">
        <f t="shared" si="155"/>
        <v>832</v>
      </c>
      <c r="AR162" s="12"/>
      <c r="AS162" s="11">
        <f t="shared" si="156"/>
        <v>-832</v>
      </c>
      <c r="AT162" s="12"/>
      <c r="AU162" s="13">
        <f t="shared" si="157"/>
        <v>0</v>
      </c>
    </row>
    <row r="163" spans="1:47" x14ac:dyDescent="0.3">
      <c r="A163" s="1"/>
      <c r="B163" s="1"/>
      <c r="C163" s="1"/>
      <c r="D163" s="1"/>
      <c r="E163" s="1"/>
      <c r="F163" s="1" t="s">
        <v>169</v>
      </c>
      <c r="G163" s="1"/>
      <c r="H163" s="1"/>
      <c r="I163" s="11">
        <v>0</v>
      </c>
      <c r="J163" s="12"/>
      <c r="K163" s="11">
        <v>41</v>
      </c>
      <c r="L163" s="12"/>
      <c r="M163" s="11">
        <f t="shared" si="146"/>
        <v>-41</v>
      </c>
      <c r="N163" s="12"/>
      <c r="O163" s="13">
        <f t="shared" si="147"/>
        <v>0</v>
      </c>
      <c r="P163" s="12"/>
      <c r="Q163" s="11">
        <v>0</v>
      </c>
      <c r="R163" s="12"/>
      <c r="S163" s="11">
        <v>41</v>
      </c>
      <c r="T163" s="12"/>
      <c r="U163" s="11">
        <f t="shared" si="148"/>
        <v>-41</v>
      </c>
      <c r="V163" s="12"/>
      <c r="W163" s="13">
        <f t="shared" si="149"/>
        <v>0</v>
      </c>
      <c r="X163" s="12"/>
      <c r="Y163" s="11">
        <v>0</v>
      </c>
      <c r="Z163" s="12"/>
      <c r="AA163" s="11">
        <v>41</v>
      </c>
      <c r="AB163" s="12"/>
      <c r="AC163" s="11">
        <f t="shared" si="150"/>
        <v>-41</v>
      </c>
      <c r="AD163" s="12"/>
      <c r="AE163" s="13">
        <f t="shared" si="151"/>
        <v>0</v>
      </c>
      <c r="AF163" s="12"/>
      <c r="AG163" s="11">
        <v>0</v>
      </c>
      <c r="AH163" s="12"/>
      <c r="AI163" s="11">
        <v>41</v>
      </c>
      <c r="AJ163" s="12"/>
      <c r="AK163" s="11">
        <f t="shared" si="152"/>
        <v>-41</v>
      </c>
      <c r="AL163" s="12"/>
      <c r="AM163" s="13">
        <f t="shared" si="153"/>
        <v>0</v>
      </c>
      <c r="AN163" s="12"/>
      <c r="AO163" s="11">
        <f t="shared" si="154"/>
        <v>0</v>
      </c>
      <c r="AP163" s="12"/>
      <c r="AQ163" s="11">
        <f t="shared" si="155"/>
        <v>164</v>
      </c>
      <c r="AR163" s="12"/>
      <c r="AS163" s="11">
        <f t="shared" si="156"/>
        <v>-164</v>
      </c>
      <c r="AT163" s="12"/>
      <c r="AU163" s="13">
        <f t="shared" si="157"/>
        <v>0</v>
      </c>
    </row>
    <row r="164" spans="1:47" x14ac:dyDescent="0.3">
      <c r="A164" s="1"/>
      <c r="B164" s="1"/>
      <c r="C164" s="1"/>
      <c r="D164" s="1"/>
      <c r="E164" s="1"/>
      <c r="F164" s="1" t="s">
        <v>170</v>
      </c>
      <c r="G164" s="1"/>
      <c r="H164" s="1"/>
      <c r="I164" s="11">
        <v>0</v>
      </c>
      <c r="J164" s="12"/>
      <c r="K164" s="11">
        <v>100</v>
      </c>
      <c r="L164" s="12"/>
      <c r="M164" s="11">
        <f t="shared" si="146"/>
        <v>-100</v>
      </c>
      <c r="N164" s="12"/>
      <c r="O164" s="13">
        <f t="shared" si="147"/>
        <v>0</v>
      </c>
      <c r="P164" s="12"/>
      <c r="Q164" s="11">
        <v>10.4</v>
      </c>
      <c r="R164" s="12"/>
      <c r="S164" s="11">
        <v>100</v>
      </c>
      <c r="T164" s="12"/>
      <c r="U164" s="11">
        <f t="shared" si="148"/>
        <v>-89.6</v>
      </c>
      <c r="V164" s="12"/>
      <c r="W164" s="13">
        <f t="shared" si="149"/>
        <v>0.104</v>
      </c>
      <c r="X164" s="12"/>
      <c r="Y164" s="11">
        <v>65.92</v>
      </c>
      <c r="Z164" s="12"/>
      <c r="AA164" s="11">
        <v>100</v>
      </c>
      <c r="AB164" s="12"/>
      <c r="AC164" s="11">
        <f t="shared" si="150"/>
        <v>-34.08</v>
      </c>
      <c r="AD164" s="12"/>
      <c r="AE164" s="13">
        <f t="shared" si="151"/>
        <v>0.65920000000000001</v>
      </c>
      <c r="AF164" s="12"/>
      <c r="AG164" s="11">
        <v>120.5</v>
      </c>
      <c r="AH164" s="12"/>
      <c r="AI164" s="11">
        <v>100</v>
      </c>
      <c r="AJ164" s="12"/>
      <c r="AK164" s="11">
        <f t="shared" si="152"/>
        <v>20.5</v>
      </c>
      <c r="AL164" s="12"/>
      <c r="AM164" s="13">
        <f t="shared" si="153"/>
        <v>1.2050000000000001</v>
      </c>
      <c r="AN164" s="12"/>
      <c r="AO164" s="11">
        <f t="shared" si="154"/>
        <v>196.82</v>
      </c>
      <c r="AP164" s="12"/>
      <c r="AQ164" s="11">
        <f t="shared" si="155"/>
        <v>400</v>
      </c>
      <c r="AR164" s="12"/>
      <c r="AS164" s="11">
        <f t="shared" si="156"/>
        <v>-203.18</v>
      </c>
      <c r="AT164" s="12"/>
      <c r="AU164" s="13">
        <f t="shared" si="157"/>
        <v>0.49204999999999999</v>
      </c>
    </row>
    <row r="165" spans="1:47" x14ac:dyDescent="0.3">
      <c r="A165" s="1"/>
      <c r="B165" s="1"/>
      <c r="C165" s="1"/>
      <c r="D165" s="1"/>
      <c r="E165" s="1"/>
      <c r="F165" s="1" t="s">
        <v>171</v>
      </c>
      <c r="G165" s="1"/>
      <c r="H165" s="1"/>
      <c r="I165" s="11">
        <v>0</v>
      </c>
      <c r="J165" s="12"/>
      <c r="K165" s="11">
        <v>0</v>
      </c>
      <c r="L165" s="12"/>
      <c r="M165" s="11">
        <f t="shared" si="146"/>
        <v>0</v>
      </c>
      <c r="N165" s="12"/>
      <c r="O165" s="13">
        <f t="shared" si="147"/>
        <v>0</v>
      </c>
      <c r="P165" s="12"/>
      <c r="Q165" s="11">
        <v>0</v>
      </c>
      <c r="R165" s="12"/>
      <c r="S165" s="11">
        <v>0</v>
      </c>
      <c r="T165" s="12"/>
      <c r="U165" s="11">
        <f t="shared" si="148"/>
        <v>0</v>
      </c>
      <c r="V165" s="12"/>
      <c r="W165" s="13">
        <f t="shared" si="149"/>
        <v>0</v>
      </c>
      <c r="X165" s="12"/>
      <c r="Y165" s="11">
        <v>3135.29</v>
      </c>
      <c r="Z165" s="12"/>
      <c r="AA165" s="11">
        <v>0</v>
      </c>
      <c r="AB165" s="12"/>
      <c r="AC165" s="11">
        <f t="shared" si="150"/>
        <v>3135.29</v>
      </c>
      <c r="AD165" s="12"/>
      <c r="AE165" s="13">
        <f t="shared" si="151"/>
        <v>1</v>
      </c>
      <c r="AF165" s="12"/>
      <c r="AG165" s="11">
        <v>-2847.93</v>
      </c>
      <c r="AH165" s="12"/>
      <c r="AI165" s="11">
        <v>0</v>
      </c>
      <c r="AJ165" s="12"/>
      <c r="AK165" s="11">
        <f t="shared" si="152"/>
        <v>-2847.93</v>
      </c>
      <c r="AL165" s="12"/>
      <c r="AM165" s="13">
        <f t="shared" si="153"/>
        <v>1</v>
      </c>
      <c r="AN165" s="12"/>
      <c r="AO165" s="11">
        <f t="shared" si="154"/>
        <v>287.36</v>
      </c>
      <c r="AP165" s="12"/>
      <c r="AQ165" s="11">
        <f t="shared" si="155"/>
        <v>0</v>
      </c>
      <c r="AR165" s="12"/>
      <c r="AS165" s="11">
        <f t="shared" si="156"/>
        <v>287.36</v>
      </c>
      <c r="AT165" s="12"/>
      <c r="AU165" s="13">
        <f t="shared" si="157"/>
        <v>1</v>
      </c>
    </row>
    <row r="166" spans="1:47" ht="19.5" thickBot="1" x14ac:dyDescent="0.35">
      <c r="A166" s="1"/>
      <c r="B166" s="1"/>
      <c r="C166" s="1"/>
      <c r="D166" s="1"/>
      <c r="E166" s="1"/>
      <c r="F166" s="1" t="s">
        <v>172</v>
      </c>
      <c r="G166" s="1"/>
      <c r="H166" s="1"/>
      <c r="I166" s="14">
        <v>329.89</v>
      </c>
      <c r="J166" s="12"/>
      <c r="K166" s="14">
        <v>416</v>
      </c>
      <c r="L166" s="12"/>
      <c r="M166" s="14">
        <f t="shared" si="146"/>
        <v>-86.11</v>
      </c>
      <c r="N166" s="12"/>
      <c r="O166" s="15">
        <f t="shared" si="147"/>
        <v>0.79300000000000004</v>
      </c>
      <c r="P166" s="12"/>
      <c r="Q166" s="14">
        <v>1515.78</v>
      </c>
      <c r="R166" s="12"/>
      <c r="S166" s="14">
        <v>416</v>
      </c>
      <c r="T166" s="12"/>
      <c r="U166" s="14">
        <f t="shared" si="148"/>
        <v>1099.78</v>
      </c>
      <c r="V166" s="12"/>
      <c r="W166" s="15">
        <f t="shared" si="149"/>
        <v>3.6436999999999999</v>
      </c>
      <c r="X166" s="12"/>
      <c r="Y166" s="14">
        <v>0</v>
      </c>
      <c r="Z166" s="12"/>
      <c r="AA166" s="14">
        <v>416</v>
      </c>
      <c r="AB166" s="12"/>
      <c r="AC166" s="14">
        <f t="shared" si="150"/>
        <v>-416</v>
      </c>
      <c r="AD166" s="12"/>
      <c r="AE166" s="15">
        <f t="shared" si="151"/>
        <v>0</v>
      </c>
      <c r="AF166" s="12"/>
      <c r="AG166" s="14">
        <v>0</v>
      </c>
      <c r="AH166" s="12"/>
      <c r="AI166" s="14">
        <v>416</v>
      </c>
      <c r="AJ166" s="12"/>
      <c r="AK166" s="14">
        <f t="shared" si="152"/>
        <v>-416</v>
      </c>
      <c r="AL166" s="12"/>
      <c r="AM166" s="15">
        <f t="shared" si="153"/>
        <v>0</v>
      </c>
      <c r="AN166" s="12"/>
      <c r="AO166" s="14">
        <f t="shared" si="154"/>
        <v>1845.67</v>
      </c>
      <c r="AP166" s="12"/>
      <c r="AQ166" s="14">
        <f t="shared" si="155"/>
        <v>1664</v>
      </c>
      <c r="AR166" s="12"/>
      <c r="AS166" s="14">
        <f t="shared" si="156"/>
        <v>181.67</v>
      </c>
      <c r="AT166" s="12"/>
      <c r="AU166" s="15">
        <f t="shared" si="157"/>
        <v>1.1091800000000001</v>
      </c>
    </row>
    <row r="167" spans="1:47" x14ac:dyDescent="0.3">
      <c r="A167" s="1"/>
      <c r="B167" s="1"/>
      <c r="C167" s="1"/>
      <c r="D167" s="1"/>
      <c r="E167" s="1" t="s">
        <v>173</v>
      </c>
      <c r="F167" s="1"/>
      <c r="G167" s="1"/>
      <c r="H167" s="1"/>
      <c r="I167" s="11">
        <f>ROUND(SUM(I159:I166),5)</f>
        <v>1756.29</v>
      </c>
      <c r="J167" s="12"/>
      <c r="K167" s="11">
        <f>ROUND(SUM(K159:K166),5)</f>
        <v>1275</v>
      </c>
      <c r="L167" s="12"/>
      <c r="M167" s="11">
        <f t="shared" si="146"/>
        <v>481.29</v>
      </c>
      <c r="N167" s="12"/>
      <c r="O167" s="13">
        <f t="shared" si="147"/>
        <v>1.37748</v>
      </c>
      <c r="P167" s="12"/>
      <c r="Q167" s="11">
        <f>ROUND(SUM(Q159:Q166),5)</f>
        <v>4305.57</v>
      </c>
      <c r="R167" s="12"/>
      <c r="S167" s="11">
        <f>ROUND(SUM(S159:S166),5)</f>
        <v>1275</v>
      </c>
      <c r="T167" s="12"/>
      <c r="U167" s="11">
        <f t="shared" si="148"/>
        <v>3030.57</v>
      </c>
      <c r="V167" s="12"/>
      <c r="W167" s="13">
        <f t="shared" si="149"/>
        <v>3.3769200000000001</v>
      </c>
      <c r="X167" s="12"/>
      <c r="Y167" s="11">
        <f>ROUND(SUM(Y159:Y166),5)</f>
        <v>6290.9</v>
      </c>
      <c r="Z167" s="12"/>
      <c r="AA167" s="11">
        <f>ROUND(SUM(AA159:AA166),5)</f>
        <v>1275</v>
      </c>
      <c r="AB167" s="12"/>
      <c r="AC167" s="11">
        <f t="shared" si="150"/>
        <v>5015.8999999999996</v>
      </c>
      <c r="AD167" s="12"/>
      <c r="AE167" s="13">
        <f t="shared" si="151"/>
        <v>4.9340400000000004</v>
      </c>
      <c r="AF167" s="12"/>
      <c r="AG167" s="11">
        <f>ROUND(SUM(AG159:AG166),5)</f>
        <v>-1316.28</v>
      </c>
      <c r="AH167" s="12"/>
      <c r="AI167" s="11">
        <f>ROUND(SUM(AI159:AI166),5)</f>
        <v>1275</v>
      </c>
      <c r="AJ167" s="12"/>
      <c r="AK167" s="11">
        <f t="shared" si="152"/>
        <v>-2591.2800000000002</v>
      </c>
      <c r="AL167" s="12"/>
      <c r="AM167" s="13">
        <f t="shared" si="153"/>
        <v>-1.0323800000000001</v>
      </c>
      <c r="AN167" s="12"/>
      <c r="AO167" s="11">
        <f t="shared" si="154"/>
        <v>11036.48</v>
      </c>
      <c r="AP167" s="12"/>
      <c r="AQ167" s="11">
        <f t="shared" si="155"/>
        <v>5100</v>
      </c>
      <c r="AR167" s="12"/>
      <c r="AS167" s="11">
        <f t="shared" si="156"/>
        <v>5936.48</v>
      </c>
      <c r="AT167" s="12"/>
      <c r="AU167" s="13">
        <f t="shared" si="157"/>
        <v>2.1640199999999998</v>
      </c>
    </row>
    <row r="168" spans="1:47" x14ac:dyDescent="0.3">
      <c r="A168" s="1"/>
      <c r="B168" s="1"/>
      <c r="C168" s="1"/>
      <c r="D168" s="1"/>
      <c r="E168" s="1" t="s">
        <v>174</v>
      </c>
      <c r="F168" s="1"/>
      <c r="G168" s="1"/>
      <c r="H168" s="1"/>
      <c r="I168" s="11"/>
      <c r="J168" s="12"/>
      <c r="K168" s="11"/>
      <c r="L168" s="12"/>
      <c r="M168" s="11"/>
      <c r="N168" s="12"/>
      <c r="O168" s="13"/>
      <c r="P168" s="12"/>
      <c r="Q168" s="11"/>
      <c r="R168" s="12"/>
      <c r="S168" s="11"/>
      <c r="T168" s="12"/>
      <c r="U168" s="11"/>
      <c r="V168" s="12"/>
      <c r="W168" s="13"/>
      <c r="X168" s="12"/>
      <c r="Y168" s="11"/>
      <c r="Z168" s="12"/>
      <c r="AA168" s="11"/>
      <c r="AB168" s="12"/>
      <c r="AC168" s="11"/>
      <c r="AD168" s="12"/>
      <c r="AE168" s="13"/>
      <c r="AF168" s="12"/>
      <c r="AG168" s="11"/>
      <c r="AH168" s="12"/>
      <c r="AI168" s="11"/>
      <c r="AJ168" s="12"/>
      <c r="AK168" s="11"/>
      <c r="AL168" s="12"/>
      <c r="AM168" s="13"/>
      <c r="AN168" s="12"/>
      <c r="AO168" s="11"/>
      <c r="AP168" s="12"/>
      <c r="AQ168" s="11"/>
      <c r="AR168" s="12"/>
      <c r="AS168" s="11"/>
      <c r="AT168" s="12"/>
      <c r="AU168" s="13"/>
    </row>
    <row r="169" spans="1:47" x14ac:dyDescent="0.3">
      <c r="A169" s="1"/>
      <c r="B169" s="1"/>
      <c r="C169" s="1"/>
      <c r="D169" s="1"/>
      <c r="E169" s="1"/>
      <c r="F169" s="1" t="s">
        <v>175</v>
      </c>
      <c r="G169" s="1"/>
      <c r="H169" s="1"/>
      <c r="I169" s="11">
        <v>0</v>
      </c>
      <c r="J169" s="12"/>
      <c r="K169" s="11">
        <v>208</v>
      </c>
      <c r="L169" s="12"/>
      <c r="M169" s="11">
        <f t="shared" ref="M169:M176" si="158">ROUND((I169-K169),5)</f>
        <v>-208</v>
      </c>
      <c r="N169" s="12"/>
      <c r="O169" s="13">
        <f t="shared" ref="O169:O176" si="159">ROUND(IF(K169=0, IF(I169=0, 0, 1), I169/K169),5)</f>
        <v>0</v>
      </c>
      <c r="P169" s="12"/>
      <c r="Q169" s="11">
        <v>0</v>
      </c>
      <c r="R169" s="12"/>
      <c r="S169" s="11">
        <v>208</v>
      </c>
      <c r="T169" s="12"/>
      <c r="U169" s="11">
        <f t="shared" ref="U169:U176" si="160">ROUND((Q169-S169),5)</f>
        <v>-208</v>
      </c>
      <c r="V169" s="12"/>
      <c r="W169" s="13">
        <f t="shared" ref="W169:W176" si="161">ROUND(IF(S169=0, IF(Q169=0, 0, 1), Q169/S169),5)</f>
        <v>0</v>
      </c>
      <c r="X169" s="12"/>
      <c r="Y169" s="11">
        <v>0</v>
      </c>
      <c r="Z169" s="12"/>
      <c r="AA169" s="11">
        <v>208</v>
      </c>
      <c r="AB169" s="12"/>
      <c r="AC169" s="11">
        <f t="shared" ref="AC169:AC176" si="162">ROUND((Y169-AA169),5)</f>
        <v>-208</v>
      </c>
      <c r="AD169" s="12"/>
      <c r="AE169" s="13">
        <f t="shared" ref="AE169:AE176" si="163">ROUND(IF(AA169=0, IF(Y169=0, 0, 1), Y169/AA169),5)</f>
        <v>0</v>
      </c>
      <c r="AF169" s="12"/>
      <c r="AG169" s="11">
        <v>0</v>
      </c>
      <c r="AH169" s="12"/>
      <c r="AI169" s="11">
        <v>208</v>
      </c>
      <c r="AJ169" s="12"/>
      <c r="AK169" s="11">
        <f t="shared" ref="AK169:AK176" si="164">ROUND((AG169-AI169),5)</f>
        <v>-208</v>
      </c>
      <c r="AL169" s="12"/>
      <c r="AM169" s="13">
        <f t="shared" ref="AM169:AM176" si="165">ROUND(IF(AI169=0, IF(AG169=0, 0, 1), AG169/AI169),5)</f>
        <v>0</v>
      </c>
      <c r="AN169" s="12"/>
      <c r="AO169" s="11">
        <f t="shared" ref="AO169:AO176" si="166">ROUND(I169+Q169+Y169+AG169,5)</f>
        <v>0</v>
      </c>
      <c r="AP169" s="12"/>
      <c r="AQ169" s="11">
        <f t="shared" ref="AQ169:AQ176" si="167">ROUND(K169+S169+AA169+AI169,5)</f>
        <v>832</v>
      </c>
      <c r="AR169" s="12"/>
      <c r="AS169" s="11">
        <f t="shared" ref="AS169:AS176" si="168">ROUND((AO169-AQ169),5)</f>
        <v>-832</v>
      </c>
      <c r="AT169" s="12"/>
      <c r="AU169" s="13">
        <f t="shared" ref="AU169:AU176" si="169">ROUND(IF(AQ169=0, IF(AO169=0, 0, 1), AO169/AQ169),5)</f>
        <v>0</v>
      </c>
    </row>
    <row r="170" spans="1:47" x14ac:dyDescent="0.3">
      <c r="A170" s="1"/>
      <c r="B170" s="1"/>
      <c r="C170" s="1"/>
      <c r="D170" s="1"/>
      <c r="E170" s="1"/>
      <c r="F170" s="1" t="s">
        <v>176</v>
      </c>
      <c r="G170" s="1"/>
      <c r="H170" s="1"/>
      <c r="I170" s="11">
        <v>141.51</v>
      </c>
      <c r="J170" s="12"/>
      <c r="K170" s="11">
        <v>0</v>
      </c>
      <c r="L170" s="12"/>
      <c r="M170" s="11">
        <f t="shared" si="158"/>
        <v>141.51</v>
      </c>
      <c r="N170" s="12"/>
      <c r="O170" s="13">
        <f t="shared" si="159"/>
        <v>1</v>
      </c>
      <c r="P170" s="12"/>
      <c r="Q170" s="11">
        <v>2006.46</v>
      </c>
      <c r="R170" s="12"/>
      <c r="S170" s="11">
        <v>0</v>
      </c>
      <c r="T170" s="12"/>
      <c r="U170" s="11">
        <f t="shared" si="160"/>
        <v>2006.46</v>
      </c>
      <c r="V170" s="12"/>
      <c r="W170" s="13">
        <f t="shared" si="161"/>
        <v>1</v>
      </c>
      <c r="X170" s="12"/>
      <c r="Y170" s="11">
        <v>1358.63</v>
      </c>
      <c r="Z170" s="12"/>
      <c r="AA170" s="11">
        <v>0</v>
      </c>
      <c r="AB170" s="12"/>
      <c r="AC170" s="11">
        <f t="shared" si="162"/>
        <v>1358.63</v>
      </c>
      <c r="AD170" s="12"/>
      <c r="AE170" s="13">
        <f t="shared" si="163"/>
        <v>1</v>
      </c>
      <c r="AF170" s="12"/>
      <c r="AG170" s="11">
        <v>1000.34</v>
      </c>
      <c r="AH170" s="12"/>
      <c r="AI170" s="11">
        <v>0</v>
      </c>
      <c r="AJ170" s="12"/>
      <c r="AK170" s="11">
        <f t="shared" si="164"/>
        <v>1000.34</v>
      </c>
      <c r="AL170" s="12"/>
      <c r="AM170" s="13">
        <f t="shared" si="165"/>
        <v>1</v>
      </c>
      <c r="AN170" s="12"/>
      <c r="AO170" s="11">
        <f t="shared" si="166"/>
        <v>4506.9399999999996</v>
      </c>
      <c r="AP170" s="12"/>
      <c r="AQ170" s="11">
        <f t="shared" si="167"/>
        <v>0</v>
      </c>
      <c r="AR170" s="12"/>
      <c r="AS170" s="11">
        <f t="shared" si="168"/>
        <v>4506.9399999999996</v>
      </c>
      <c r="AT170" s="12"/>
      <c r="AU170" s="13">
        <f t="shared" si="169"/>
        <v>1</v>
      </c>
    </row>
    <row r="171" spans="1:47" x14ac:dyDescent="0.3">
      <c r="A171" s="1"/>
      <c r="B171" s="1"/>
      <c r="C171" s="1"/>
      <c r="D171" s="1"/>
      <c r="E171" s="1"/>
      <c r="F171" s="1" t="s">
        <v>177</v>
      </c>
      <c r="G171" s="1"/>
      <c r="H171" s="1"/>
      <c r="I171" s="11">
        <v>6818.23</v>
      </c>
      <c r="J171" s="12"/>
      <c r="K171" s="11">
        <v>0</v>
      </c>
      <c r="L171" s="12"/>
      <c r="M171" s="11">
        <f t="shared" si="158"/>
        <v>6818.23</v>
      </c>
      <c r="N171" s="12"/>
      <c r="O171" s="13">
        <f t="shared" si="159"/>
        <v>1</v>
      </c>
      <c r="P171" s="12"/>
      <c r="Q171" s="11">
        <v>93.9</v>
      </c>
      <c r="R171" s="12"/>
      <c r="S171" s="11">
        <v>0</v>
      </c>
      <c r="T171" s="12"/>
      <c r="U171" s="11">
        <f t="shared" si="160"/>
        <v>93.9</v>
      </c>
      <c r="V171" s="12"/>
      <c r="W171" s="13">
        <f t="shared" si="161"/>
        <v>1</v>
      </c>
      <c r="X171" s="12"/>
      <c r="Y171" s="11">
        <v>93.9</v>
      </c>
      <c r="Z171" s="12"/>
      <c r="AA171" s="11">
        <v>0</v>
      </c>
      <c r="AB171" s="12"/>
      <c r="AC171" s="11">
        <f t="shared" si="162"/>
        <v>93.9</v>
      </c>
      <c r="AD171" s="12"/>
      <c r="AE171" s="13">
        <f t="shared" si="163"/>
        <v>1</v>
      </c>
      <c r="AF171" s="12"/>
      <c r="AG171" s="11">
        <v>8228.66</v>
      </c>
      <c r="AH171" s="12"/>
      <c r="AI171" s="11">
        <v>0</v>
      </c>
      <c r="AJ171" s="12"/>
      <c r="AK171" s="11">
        <f t="shared" si="164"/>
        <v>8228.66</v>
      </c>
      <c r="AL171" s="12"/>
      <c r="AM171" s="13">
        <f t="shared" si="165"/>
        <v>1</v>
      </c>
      <c r="AN171" s="12"/>
      <c r="AO171" s="11">
        <f t="shared" si="166"/>
        <v>15234.69</v>
      </c>
      <c r="AP171" s="12"/>
      <c r="AQ171" s="11">
        <f t="shared" si="167"/>
        <v>0</v>
      </c>
      <c r="AR171" s="12"/>
      <c r="AS171" s="11">
        <f t="shared" si="168"/>
        <v>15234.69</v>
      </c>
      <c r="AT171" s="12"/>
      <c r="AU171" s="13">
        <f t="shared" si="169"/>
        <v>1</v>
      </c>
    </row>
    <row r="172" spans="1:47" ht="19.5" thickBot="1" x14ac:dyDescent="0.35">
      <c r="A172" s="1"/>
      <c r="B172" s="1"/>
      <c r="C172" s="1"/>
      <c r="D172" s="1"/>
      <c r="E172" s="1"/>
      <c r="F172" s="1" t="s">
        <v>178</v>
      </c>
      <c r="G172" s="1"/>
      <c r="H172" s="1"/>
      <c r="I172" s="14">
        <v>0</v>
      </c>
      <c r="J172" s="12"/>
      <c r="K172" s="14">
        <v>10416</v>
      </c>
      <c r="L172" s="12"/>
      <c r="M172" s="14">
        <f t="shared" si="158"/>
        <v>-10416</v>
      </c>
      <c r="N172" s="12"/>
      <c r="O172" s="15">
        <f t="shared" si="159"/>
        <v>0</v>
      </c>
      <c r="P172" s="12"/>
      <c r="Q172" s="14">
        <v>0</v>
      </c>
      <c r="R172" s="12"/>
      <c r="S172" s="14">
        <v>10416</v>
      </c>
      <c r="T172" s="12"/>
      <c r="U172" s="14">
        <f t="shared" si="160"/>
        <v>-10416</v>
      </c>
      <c r="V172" s="12"/>
      <c r="W172" s="15">
        <f t="shared" si="161"/>
        <v>0</v>
      </c>
      <c r="X172" s="12"/>
      <c r="Y172" s="14">
        <v>0</v>
      </c>
      <c r="Z172" s="12"/>
      <c r="AA172" s="14">
        <v>10416</v>
      </c>
      <c r="AB172" s="12"/>
      <c r="AC172" s="14">
        <f t="shared" si="162"/>
        <v>-10416</v>
      </c>
      <c r="AD172" s="12"/>
      <c r="AE172" s="15">
        <f t="shared" si="163"/>
        <v>0</v>
      </c>
      <c r="AF172" s="12"/>
      <c r="AG172" s="14">
        <v>0</v>
      </c>
      <c r="AH172" s="12"/>
      <c r="AI172" s="14">
        <v>10416</v>
      </c>
      <c r="AJ172" s="12"/>
      <c r="AK172" s="14">
        <f t="shared" si="164"/>
        <v>-10416</v>
      </c>
      <c r="AL172" s="12"/>
      <c r="AM172" s="15">
        <f t="shared" si="165"/>
        <v>0</v>
      </c>
      <c r="AN172" s="12"/>
      <c r="AO172" s="14">
        <f t="shared" si="166"/>
        <v>0</v>
      </c>
      <c r="AP172" s="12"/>
      <c r="AQ172" s="14">
        <f t="shared" si="167"/>
        <v>41664</v>
      </c>
      <c r="AR172" s="12"/>
      <c r="AS172" s="14">
        <f t="shared" si="168"/>
        <v>-41664</v>
      </c>
      <c r="AT172" s="12"/>
      <c r="AU172" s="15">
        <f t="shared" si="169"/>
        <v>0</v>
      </c>
    </row>
    <row r="173" spans="1:47" x14ac:dyDescent="0.3">
      <c r="A173" s="1"/>
      <c r="B173" s="1"/>
      <c r="C173" s="1"/>
      <c r="D173" s="1"/>
      <c r="E173" s="1" t="s">
        <v>179</v>
      </c>
      <c r="F173" s="1"/>
      <c r="G173" s="1"/>
      <c r="H173" s="1"/>
      <c r="I173" s="11">
        <f>ROUND(SUM(I168:I172),5)</f>
        <v>6959.74</v>
      </c>
      <c r="J173" s="12"/>
      <c r="K173" s="11">
        <f>ROUND(SUM(K168:K172),5)</f>
        <v>10624</v>
      </c>
      <c r="L173" s="12"/>
      <c r="M173" s="11">
        <f t="shared" si="158"/>
        <v>-3664.26</v>
      </c>
      <c r="N173" s="12"/>
      <c r="O173" s="13">
        <f t="shared" si="159"/>
        <v>0.65510000000000002</v>
      </c>
      <c r="P173" s="12"/>
      <c r="Q173" s="11">
        <f>ROUND(SUM(Q168:Q172),5)</f>
        <v>2100.36</v>
      </c>
      <c r="R173" s="12"/>
      <c r="S173" s="11">
        <f>ROUND(SUM(S168:S172),5)</f>
        <v>10624</v>
      </c>
      <c r="T173" s="12"/>
      <c r="U173" s="11">
        <f t="shared" si="160"/>
        <v>-8523.64</v>
      </c>
      <c r="V173" s="12"/>
      <c r="W173" s="13">
        <f t="shared" si="161"/>
        <v>0.19769999999999999</v>
      </c>
      <c r="X173" s="12"/>
      <c r="Y173" s="11">
        <f>ROUND(SUM(Y168:Y172),5)</f>
        <v>1452.53</v>
      </c>
      <c r="Z173" s="12"/>
      <c r="AA173" s="11">
        <f>ROUND(SUM(AA168:AA172),5)</f>
        <v>10624</v>
      </c>
      <c r="AB173" s="12"/>
      <c r="AC173" s="11">
        <f t="shared" si="162"/>
        <v>-9171.4699999999993</v>
      </c>
      <c r="AD173" s="12"/>
      <c r="AE173" s="13">
        <f t="shared" si="163"/>
        <v>0.13672000000000001</v>
      </c>
      <c r="AF173" s="12"/>
      <c r="AG173" s="11">
        <f>ROUND(SUM(AG168:AG172),5)</f>
        <v>9229</v>
      </c>
      <c r="AH173" s="12"/>
      <c r="AI173" s="11">
        <f>ROUND(SUM(AI168:AI172),5)</f>
        <v>10624</v>
      </c>
      <c r="AJ173" s="12"/>
      <c r="AK173" s="11">
        <f t="shared" si="164"/>
        <v>-1395</v>
      </c>
      <c r="AL173" s="12"/>
      <c r="AM173" s="13">
        <f t="shared" si="165"/>
        <v>0.86868999999999996</v>
      </c>
      <c r="AN173" s="12"/>
      <c r="AO173" s="11">
        <f t="shared" si="166"/>
        <v>19741.63</v>
      </c>
      <c r="AP173" s="12"/>
      <c r="AQ173" s="11">
        <f t="shared" si="167"/>
        <v>42496</v>
      </c>
      <c r="AR173" s="12"/>
      <c r="AS173" s="11">
        <f t="shared" si="168"/>
        <v>-22754.37</v>
      </c>
      <c r="AT173" s="12"/>
      <c r="AU173" s="13">
        <f t="shared" si="169"/>
        <v>0.46455000000000002</v>
      </c>
    </row>
    <row r="174" spans="1:47" ht="19.5" thickBot="1" x14ac:dyDescent="0.35">
      <c r="A174" s="1"/>
      <c r="B174" s="1"/>
      <c r="C174" s="1"/>
      <c r="D174" s="1"/>
      <c r="E174" s="1" t="s">
        <v>180</v>
      </c>
      <c r="F174" s="1"/>
      <c r="G174" s="1"/>
      <c r="H174" s="1"/>
      <c r="I174" s="11">
        <v>145.80000000000001</v>
      </c>
      <c r="J174" s="12"/>
      <c r="K174" s="11">
        <v>1250</v>
      </c>
      <c r="L174" s="12"/>
      <c r="M174" s="11">
        <f t="shared" si="158"/>
        <v>-1104.2</v>
      </c>
      <c r="N174" s="12"/>
      <c r="O174" s="13">
        <f t="shared" si="159"/>
        <v>0.11663999999999999</v>
      </c>
      <c r="P174" s="12"/>
      <c r="Q174" s="11">
        <v>0</v>
      </c>
      <c r="R174" s="12"/>
      <c r="S174" s="11">
        <v>1250</v>
      </c>
      <c r="T174" s="12"/>
      <c r="U174" s="11">
        <f t="shared" si="160"/>
        <v>-1250</v>
      </c>
      <c r="V174" s="12"/>
      <c r="W174" s="13">
        <f t="shared" si="161"/>
        <v>0</v>
      </c>
      <c r="X174" s="12"/>
      <c r="Y174" s="11">
        <v>0</v>
      </c>
      <c r="Z174" s="12"/>
      <c r="AA174" s="11">
        <v>1250</v>
      </c>
      <c r="AB174" s="12"/>
      <c r="AC174" s="11">
        <f t="shared" si="162"/>
        <v>-1250</v>
      </c>
      <c r="AD174" s="12"/>
      <c r="AE174" s="13">
        <f t="shared" si="163"/>
        <v>0</v>
      </c>
      <c r="AF174" s="12"/>
      <c r="AG174" s="11">
        <v>0</v>
      </c>
      <c r="AH174" s="12"/>
      <c r="AI174" s="11">
        <v>1250</v>
      </c>
      <c r="AJ174" s="12"/>
      <c r="AK174" s="11">
        <f t="shared" si="164"/>
        <v>-1250</v>
      </c>
      <c r="AL174" s="12"/>
      <c r="AM174" s="13">
        <f t="shared" si="165"/>
        <v>0</v>
      </c>
      <c r="AN174" s="12"/>
      <c r="AO174" s="11">
        <f t="shared" si="166"/>
        <v>145.80000000000001</v>
      </c>
      <c r="AP174" s="12"/>
      <c r="AQ174" s="11">
        <f t="shared" si="167"/>
        <v>5000</v>
      </c>
      <c r="AR174" s="12"/>
      <c r="AS174" s="11">
        <f t="shared" si="168"/>
        <v>-4854.2</v>
      </c>
      <c r="AT174" s="12"/>
      <c r="AU174" s="13">
        <f t="shared" si="169"/>
        <v>2.9159999999999998E-2</v>
      </c>
    </row>
    <row r="175" spans="1:47" ht="19.5" thickBot="1" x14ac:dyDescent="0.35">
      <c r="A175" s="1"/>
      <c r="B175" s="1"/>
      <c r="C175" s="1"/>
      <c r="D175" s="1" t="s">
        <v>181</v>
      </c>
      <c r="E175" s="1"/>
      <c r="F175" s="1"/>
      <c r="G175" s="1"/>
      <c r="H175" s="1"/>
      <c r="I175" s="16">
        <f>ROUND(SUM(I90:I91)+I102+I119+I138+I146+SUM(I157:I158)+I167+SUM(I173:I174),5)</f>
        <v>225000.8</v>
      </c>
      <c r="J175" s="12"/>
      <c r="K175" s="16">
        <f>ROUND(SUM(K90:K91)+K102+K119+K138+K146+SUM(K157:K158)+K167+SUM(K173:K174),5)</f>
        <v>282464</v>
      </c>
      <c r="L175" s="12"/>
      <c r="M175" s="16">
        <f t="shared" si="158"/>
        <v>-57463.199999999997</v>
      </c>
      <c r="N175" s="12"/>
      <c r="O175" s="17">
        <f t="shared" si="159"/>
        <v>0.79656000000000005</v>
      </c>
      <c r="P175" s="12"/>
      <c r="Q175" s="16">
        <f>ROUND(SUM(Q90:Q91)+Q102+Q119+Q138+Q146+SUM(Q157:Q158)+Q167+SUM(Q173:Q174),5)</f>
        <v>241645.22</v>
      </c>
      <c r="R175" s="12"/>
      <c r="S175" s="16">
        <f>ROUND(SUM(S90:S91)+S102+S119+S138+S146+SUM(S157:S158)+S167+SUM(S173:S174),5)</f>
        <v>282465</v>
      </c>
      <c r="T175" s="12"/>
      <c r="U175" s="16">
        <f t="shared" si="160"/>
        <v>-40819.78</v>
      </c>
      <c r="V175" s="12"/>
      <c r="W175" s="17">
        <f t="shared" si="161"/>
        <v>0.85548999999999997</v>
      </c>
      <c r="X175" s="12"/>
      <c r="Y175" s="16">
        <f>ROUND(SUM(Y90:Y91)+Y102+Y119+Y138+Y146+SUM(Y157:Y158)+Y167+SUM(Y173:Y174),5)</f>
        <v>225966.05</v>
      </c>
      <c r="Z175" s="12"/>
      <c r="AA175" s="16">
        <f>ROUND(SUM(AA90:AA91)+AA102+AA119+AA138+AA146+SUM(AA157:AA158)+AA167+SUM(AA173:AA174),5)</f>
        <v>282466</v>
      </c>
      <c r="AB175" s="12"/>
      <c r="AC175" s="16">
        <f t="shared" si="162"/>
        <v>-56499.95</v>
      </c>
      <c r="AD175" s="12"/>
      <c r="AE175" s="17">
        <f t="shared" si="163"/>
        <v>0.79998000000000002</v>
      </c>
      <c r="AF175" s="12"/>
      <c r="AG175" s="16">
        <f>ROUND(SUM(AG90:AG91)+AG102+AG119+AG138+AG146+SUM(AG157:AG158)+AG167+SUM(AG173:AG174),5)</f>
        <v>232666.4</v>
      </c>
      <c r="AH175" s="12"/>
      <c r="AI175" s="16">
        <f>ROUND(SUM(AI90:AI91)+AI102+AI119+AI138+AI146+SUM(AI157:AI158)+AI167+SUM(AI173:AI174),5)</f>
        <v>282466</v>
      </c>
      <c r="AJ175" s="12"/>
      <c r="AK175" s="16">
        <f t="shared" si="164"/>
        <v>-49799.6</v>
      </c>
      <c r="AL175" s="12"/>
      <c r="AM175" s="17">
        <f t="shared" si="165"/>
        <v>0.82369999999999999</v>
      </c>
      <c r="AN175" s="12"/>
      <c r="AO175" s="16">
        <f t="shared" si="166"/>
        <v>925278.47</v>
      </c>
      <c r="AP175" s="12"/>
      <c r="AQ175" s="16">
        <f t="shared" si="167"/>
        <v>1129861</v>
      </c>
      <c r="AR175" s="12"/>
      <c r="AS175" s="16">
        <f t="shared" si="168"/>
        <v>-204582.53</v>
      </c>
      <c r="AT175" s="12"/>
      <c r="AU175" s="17">
        <f t="shared" si="169"/>
        <v>0.81893000000000005</v>
      </c>
    </row>
    <row r="176" spans="1:47" ht="19.5" thickBot="1" x14ac:dyDescent="0.35">
      <c r="A176" s="1"/>
      <c r="B176" s="1" t="s">
        <v>182</v>
      </c>
      <c r="C176" s="1"/>
      <c r="D176" s="1"/>
      <c r="E176" s="1"/>
      <c r="F176" s="1"/>
      <c r="G176" s="1"/>
      <c r="H176" s="1"/>
      <c r="I176" s="11">
        <f>ROUND(I3+I89-I175,5)</f>
        <v>-22421.439999999999</v>
      </c>
      <c r="J176" s="12"/>
      <c r="K176" s="11">
        <f>ROUND(K3+K89-K175,5)</f>
        <v>4976.75</v>
      </c>
      <c r="L176" s="12"/>
      <c r="M176" s="11">
        <f t="shared" si="158"/>
        <v>-27398.19</v>
      </c>
      <c r="N176" s="12"/>
      <c r="O176" s="13">
        <f t="shared" si="159"/>
        <v>-4.5052399999999997</v>
      </c>
      <c r="P176" s="12"/>
      <c r="Q176" s="11">
        <f>ROUND(Q3+Q89-Q175,5)</f>
        <v>25055.33</v>
      </c>
      <c r="R176" s="12"/>
      <c r="S176" s="11">
        <f>ROUND(S3+S89-S175,5)</f>
        <v>4977.75</v>
      </c>
      <c r="T176" s="12"/>
      <c r="U176" s="11">
        <f t="shared" si="160"/>
        <v>20077.580000000002</v>
      </c>
      <c r="V176" s="12"/>
      <c r="W176" s="13">
        <f t="shared" si="161"/>
        <v>5.0334599999999998</v>
      </c>
      <c r="X176" s="12"/>
      <c r="Y176" s="11">
        <f>ROUND(Y3+Y89-Y175,5)</f>
        <v>-56623.08</v>
      </c>
      <c r="Z176" s="12"/>
      <c r="AA176" s="11">
        <f>ROUND(AA3+AA89-AA175,5)</f>
        <v>4977.75</v>
      </c>
      <c r="AB176" s="12"/>
      <c r="AC176" s="11">
        <f t="shared" si="162"/>
        <v>-61600.83</v>
      </c>
      <c r="AD176" s="12"/>
      <c r="AE176" s="13">
        <f t="shared" si="163"/>
        <v>-11.37524</v>
      </c>
      <c r="AF176" s="12"/>
      <c r="AG176" s="11">
        <f>ROUND(AG3+AG89-AG175,5)</f>
        <v>-58247.16</v>
      </c>
      <c r="AH176" s="12"/>
      <c r="AI176" s="11">
        <f>ROUND(AI3+AI89-AI175,5)</f>
        <v>4978.75</v>
      </c>
      <c r="AJ176" s="12"/>
      <c r="AK176" s="11">
        <f t="shared" si="164"/>
        <v>-63225.91</v>
      </c>
      <c r="AL176" s="12"/>
      <c r="AM176" s="13">
        <f t="shared" si="165"/>
        <v>-11.699149999999999</v>
      </c>
      <c r="AN176" s="12"/>
      <c r="AO176" s="11">
        <f t="shared" si="166"/>
        <v>-112236.35</v>
      </c>
      <c r="AP176" s="12"/>
      <c r="AQ176" s="11">
        <f t="shared" si="167"/>
        <v>19911</v>
      </c>
      <c r="AR176" s="12"/>
      <c r="AS176" s="11">
        <f t="shared" si="168"/>
        <v>-132147.35</v>
      </c>
      <c r="AT176" s="12"/>
      <c r="AU176" s="13">
        <f t="shared" si="169"/>
        <v>-5.6368999999999998</v>
      </c>
    </row>
    <row r="177" spans="1:47" hidden="1" x14ac:dyDescent="0.3">
      <c r="A177" s="1"/>
      <c r="B177" s="1" t="s">
        <v>183</v>
      </c>
      <c r="C177" s="1"/>
      <c r="D177" s="1"/>
      <c r="E177" s="1"/>
      <c r="F177" s="1"/>
      <c r="G177" s="1"/>
      <c r="H177" s="1"/>
      <c r="I177" s="11"/>
      <c r="J177" s="12"/>
      <c r="K177" s="11"/>
      <c r="L177" s="12"/>
      <c r="M177" s="11"/>
      <c r="N177" s="12"/>
      <c r="O177" s="13"/>
      <c r="P177" s="12"/>
      <c r="Q177" s="11"/>
      <c r="R177" s="12"/>
      <c r="S177" s="11"/>
      <c r="T177" s="12"/>
      <c r="U177" s="11"/>
      <c r="V177" s="12"/>
      <c r="W177" s="13"/>
      <c r="X177" s="12"/>
      <c r="Y177" s="11"/>
      <c r="Z177" s="12"/>
      <c r="AA177" s="11"/>
      <c r="AB177" s="12"/>
      <c r="AC177" s="11"/>
      <c r="AD177" s="12"/>
      <c r="AE177" s="13"/>
      <c r="AF177" s="12"/>
      <c r="AG177" s="11"/>
      <c r="AH177" s="12"/>
      <c r="AI177" s="11"/>
      <c r="AJ177" s="12"/>
      <c r="AK177" s="11"/>
      <c r="AL177" s="12"/>
      <c r="AM177" s="13"/>
      <c r="AN177" s="12"/>
      <c r="AO177" s="11"/>
      <c r="AP177" s="12"/>
      <c r="AQ177" s="11"/>
      <c r="AR177" s="12"/>
      <c r="AS177" s="11"/>
      <c r="AT177" s="12"/>
      <c r="AU177" s="13"/>
    </row>
    <row r="178" spans="1:47" hidden="1" x14ac:dyDescent="0.3">
      <c r="A178" s="1"/>
      <c r="B178" s="1"/>
      <c r="C178" s="1" t="s">
        <v>184</v>
      </c>
      <c r="D178" s="1"/>
      <c r="E178" s="1"/>
      <c r="F178" s="1"/>
      <c r="G178" s="1"/>
      <c r="H178" s="1"/>
      <c r="I178" s="11"/>
      <c r="J178" s="12"/>
      <c r="K178" s="11"/>
      <c r="L178" s="12"/>
      <c r="M178" s="11"/>
      <c r="N178" s="12"/>
      <c r="O178" s="13"/>
      <c r="P178" s="12"/>
      <c r="Q178" s="11"/>
      <c r="R178" s="12"/>
      <c r="S178" s="11"/>
      <c r="T178" s="12"/>
      <c r="U178" s="11"/>
      <c r="V178" s="12"/>
      <c r="W178" s="13"/>
      <c r="X178" s="12"/>
      <c r="Y178" s="11"/>
      <c r="Z178" s="12"/>
      <c r="AA178" s="11"/>
      <c r="AB178" s="12"/>
      <c r="AC178" s="11"/>
      <c r="AD178" s="12"/>
      <c r="AE178" s="13"/>
      <c r="AF178" s="12"/>
      <c r="AG178" s="11"/>
      <c r="AH178" s="12"/>
      <c r="AI178" s="11"/>
      <c r="AJ178" s="12"/>
      <c r="AK178" s="11"/>
      <c r="AL178" s="12"/>
      <c r="AM178" s="13"/>
      <c r="AN178" s="12"/>
      <c r="AO178" s="11"/>
      <c r="AP178" s="12"/>
      <c r="AQ178" s="11"/>
      <c r="AR178" s="12"/>
      <c r="AS178" s="11"/>
      <c r="AT178" s="12"/>
      <c r="AU178" s="13"/>
    </row>
    <row r="179" spans="1:47" ht="19.5" hidden="1" thickBot="1" x14ac:dyDescent="0.35">
      <c r="A179" s="1"/>
      <c r="B179" s="1"/>
      <c r="C179" s="1"/>
      <c r="D179" s="1" t="s">
        <v>185</v>
      </c>
      <c r="E179" s="1"/>
      <c r="F179" s="1"/>
      <c r="G179" s="1"/>
      <c r="H179" s="1"/>
      <c r="I179" s="11">
        <v>0</v>
      </c>
      <c r="J179" s="12"/>
      <c r="K179" s="11">
        <v>0</v>
      </c>
      <c r="L179" s="12"/>
      <c r="M179" s="11">
        <f>ROUND((I179-K179),5)</f>
        <v>0</v>
      </c>
      <c r="N179" s="12"/>
      <c r="O179" s="13">
        <f>ROUND(IF(K179=0, IF(I179=0, 0, 1), I179/K179),5)</f>
        <v>0</v>
      </c>
      <c r="P179" s="12"/>
      <c r="Q179" s="11">
        <v>0</v>
      </c>
      <c r="R179" s="12"/>
      <c r="S179" s="11">
        <v>0</v>
      </c>
      <c r="T179" s="12"/>
      <c r="U179" s="11">
        <f>ROUND((Q179-S179),5)</f>
        <v>0</v>
      </c>
      <c r="V179" s="12"/>
      <c r="W179" s="13">
        <f>ROUND(IF(S179=0, IF(Q179=0, 0, 1), Q179/S179),5)</f>
        <v>0</v>
      </c>
      <c r="X179" s="12"/>
      <c r="Y179" s="11">
        <v>0</v>
      </c>
      <c r="Z179" s="12"/>
      <c r="AA179" s="11">
        <v>0</v>
      </c>
      <c r="AB179" s="12"/>
      <c r="AC179" s="11">
        <f>ROUND((Y179-AA179),5)</f>
        <v>0</v>
      </c>
      <c r="AD179" s="12"/>
      <c r="AE179" s="13">
        <f>ROUND(IF(AA179=0, IF(Y179=0, 0, 1), Y179/AA179),5)</f>
        <v>0</v>
      </c>
      <c r="AF179" s="12"/>
      <c r="AG179" s="11">
        <v>0</v>
      </c>
      <c r="AH179" s="12"/>
      <c r="AI179" s="11">
        <v>0</v>
      </c>
      <c r="AJ179" s="12"/>
      <c r="AK179" s="11">
        <f>ROUND((AG179-AI179),5)</f>
        <v>0</v>
      </c>
      <c r="AL179" s="12"/>
      <c r="AM179" s="13">
        <f>ROUND(IF(AI179=0, IF(AG179=0, 0, 1), AG179/AI179),5)</f>
        <v>0</v>
      </c>
      <c r="AN179" s="12"/>
      <c r="AO179" s="11">
        <f>ROUND(I179+Q179+Y179+AG179,5)</f>
        <v>0</v>
      </c>
      <c r="AP179" s="12"/>
      <c r="AQ179" s="11">
        <f>ROUND(K179+S179+AA179+AI179,5)</f>
        <v>0</v>
      </c>
      <c r="AR179" s="12"/>
      <c r="AS179" s="11">
        <f>ROUND((AO179-AQ179),5)</f>
        <v>0</v>
      </c>
      <c r="AT179" s="12"/>
      <c r="AU179" s="13">
        <f>ROUND(IF(AQ179=0, IF(AO179=0, 0, 1), AO179/AQ179),5)</f>
        <v>0</v>
      </c>
    </row>
    <row r="180" spans="1:47" ht="19.5" hidden="1" thickBot="1" x14ac:dyDescent="0.35">
      <c r="A180" s="1"/>
      <c r="B180" s="1"/>
      <c r="C180" s="1" t="s">
        <v>186</v>
      </c>
      <c r="D180" s="1"/>
      <c r="E180" s="1"/>
      <c r="F180" s="1"/>
      <c r="G180" s="1"/>
      <c r="H180" s="1"/>
      <c r="I180" s="18">
        <f>ROUND(SUM(I178:I179),5)</f>
        <v>0</v>
      </c>
      <c r="J180" s="12"/>
      <c r="K180" s="18">
        <f>ROUND(SUM(K178:K179),5)</f>
        <v>0</v>
      </c>
      <c r="L180" s="12"/>
      <c r="M180" s="18">
        <f>ROUND((I180-K180),5)</f>
        <v>0</v>
      </c>
      <c r="N180" s="12"/>
      <c r="O180" s="19">
        <f>ROUND(IF(K180=0, IF(I180=0, 0, 1), I180/K180),5)</f>
        <v>0</v>
      </c>
      <c r="P180" s="12"/>
      <c r="Q180" s="18">
        <f>ROUND(SUM(Q178:Q179),5)</f>
        <v>0</v>
      </c>
      <c r="R180" s="12"/>
      <c r="S180" s="18">
        <f>ROUND(SUM(S178:S179),5)</f>
        <v>0</v>
      </c>
      <c r="T180" s="12"/>
      <c r="U180" s="18">
        <f>ROUND((Q180-S180),5)</f>
        <v>0</v>
      </c>
      <c r="V180" s="12"/>
      <c r="W180" s="19">
        <f>ROUND(IF(S180=0, IF(Q180=0, 0, 1), Q180/S180),5)</f>
        <v>0</v>
      </c>
      <c r="X180" s="12"/>
      <c r="Y180" s="18">
        <f>ROUND(SUM(Y178:Y179),5)</f>
        <v>0</v>
      </c>
      <c r="Z180" s="12"/>
      <c r="AA180" s="18">
        <f>ROUND(SUM(AA178:AA179),5)</f>
        <v>0</v>
      </c>
      <c r="AB180" s="12"/>
      <c r="AC180" s="18">
        <f>ROUND((Y180-AA180),5)</f>
        <v>0</v>
      </c>
      <c r="AD180" s="12"/>
      <c r="AE180" s="19">
        <f>ROUND(IF(AA180=0, IF(Y180=0, 0, 1), Y180/AA180),5)</f>
        <v>0</v>
      </c>
      <c r="AF180" s="12"/>
      <c r="AG180" s="18">
        <f>ROUND(SUM(AG178:AG179),5)</f>
        <v>0</v>
      </c>
      <c r="AH180" s="12"/>
      <c r="AI180" s="18">
        <f>ROUND(SUM(AI178:AI179),5)</f>
        <v>0</v>
      </c>
      <c r="AJ180" s="12"/>
      <c r="AK180" s="18">
        <f>ROUND((AG180-AI180),5)</f>
        <v>0</v>
      </c>
      <c r="AL180" s="12"/>
      <c r="AM180" s="19">
        <f>ROUND(IF(AI180=0, IF(AG180=0, 0, 1), AG180/AI180),5)</f>
        <v>0</v>
      </c>
      <c r="AN180" s="12"/>
      <c r="AO180" s="18">
        <f>ROUND(I180+Q180+Y180+AG180,5)</f>
        <v>0</v>
      </c>
      <c r="AP180" s="12"/>
      <c r="AQ180" s="18">
        <f>ROUND(K180+S180+AA180+AI180,5)</f>
        <v>0</v>
      </c>
      <c r="AR180" s="12"/>
      <c r="AS180" s="18">
        <f>ROUND((AO180-AQ180),5)</f>
        <v>0</v>
      </c>
      <c r="AT180" s="12"/>
      <c r="AU180" s="19">
        <f>ROUND(IF(AQ180=0, IF(AO180=0, 0, 1), AO180/AQ180),5)</f>
        <v>0</v>
      </c>
    </row>
    <row r="181" spans="1:47" ht="19.5" hidden="1" thickBot="1" x14ac:dyDescent="0.35">
      <c r="A181" s="1"/>
      <c r="B181" s="1" t="s">
        <v>187</v>
      </c>
      <c r="C181" s="1"/>
      <c r="D181" s="1"/>
      <c r="E181" s="1"/>
      <c r="F181" s="1"/>
      <c r="G181" s="1"/>
      <c r="H181" s="1"/>
      <c r="I181" s="18">
        <f>ROUND(I177-I180,5)</f>
        <v>0</v>
      </c>
      <c r="J181" s="12"/>
      <c r="K181" s="18">
        <f>ROUND(K177-K180,5)</f>
        <v>0</v>
      </c>
      <c r="L181" s="12"/>
      <c r="M181" s="18">
        <f>ROUND((I181-K181),5)</f>
        <v>0</v>
      </c>
      <c r="N181" s="12"/>
      <c r="O181" s="19">
        <f>ROUND(IF(K181=0, IF(I181=0, 0, 1), I181/K181),5)</f>
        <v>0</v>
      </c>
      <c r="P181" s="12"/>
      <c r="Q181" s="18">
        <f>ROUND(Q177-Q180,5)</f>
        <v>0</v>
      </c>
      <c r="R181" s="12"/>
      <c r="S181" s="18">
        <f>ROUND(S177-S180,5)</f>
        <v>0</v>
      </c>
      <c r="T181" s="12"/>
      <c r="U181" s="18">
        <f>ROUND((Q181-S181),5)</f>
        <v>0</v>
      </c>
      <c r="V181" s="12"/>
      <c r="W181" s="19">
        <f>ROUND(IF(S181=0, IF(Q181=0, 0, 1), Q181/S181),5)</f>
        <v>0</v>
      </c>
      <c r="X181" s="12"/>
      <c r="Y181" s="18">
        <f>ROUND(Y177-Y180,5)</f>
        <v>0</v>
      </c>
      <c r="Z181" s="12"/>
      <c r="AA181" s="18">
        <f>ROUND(AA177-AA180,5)</f>
        <v>0</v>
      </c>
      <c r="AB181" s="12"/>
      <c r="AC181" s="18">
        <f>ROUND((Y181-AA181),5)</f>
        <v>0</v>
      </c>
      <c r="AD181" s="12"/>
      <c r="AE181" s="19">
        <f>ROUND(IF(AA181=0, IF(Y181=0, 0, 1), Y181/AA181),5)</f>
        <v>0</v>
      </c>
      <c r="AF181" s="12"/>
      <c r="AG181" s="18">
        <f>ROUND(AG177-AG180,5)</f>
        <v>0</v>
      </c>
      <c r="AH181" s="12"/>
      <c r="AI181" s="18">
        <f>ROUND(AI177-AI180,5)</f>
        <v>0</v>
      </c>
      <c r="AJ181" s="12"/>
      <c r="AK181" s="18">
        <f>ROUND((AG181-AI181),5)</f>
        <v>0</v>
      </c>
      <c r="AL181" s="12"/>
      <c r="AM181" s="19">
        <f>ROUND(IF(AI181=0, IF(AG181=0, 0, 1), AG181/AI181),5)</f>
        <v>0</v>
      </c>
      <c r="AN181" s="12"/>
      <c r="AO181" s="18">
        <f>ROUND(I181+Q181+Y181+AG181,5)</f>
        <v>0</v>
      </c>
      <c r="AP181" s="12"/>
      <c r="AQ181" s="18">
        <f>ROUND(K181+S181+AA181+AI181,5)</f>
        <v>0</v>
      </c>
      <c r="AR181" s="12"/>
      <c r="AS181" s="18">
        <f>ROUND((AO181-AQ181),5)</f>
        <v>0</v>
      </c>
      <c r="AT181" s="12"/>
      <c r="AU181" s="19">
        <f>ROUND(IF(AQ181=0, IF(AO181=0, 0, 1), AO181/AQ181),5)</f>
        <v>0</v>
      </c>
    </row>
    <row r="182" spans="1:47" s="22" customFormat="1" ht="19.5" thickBot="1" x14ac:dyDescent="0.35">
      <c r="A182" s="1" t="s">
        <v>188</v>
      </c>
      <c r="B182" s="1"/>
      <c r="C182" s="1"/>
      <c r="D182" s="1"/>
      <c r="E182" s="1"/>
      <c r="F182" s="1"/>
      <c r="G182" s="1"/>
      <c r="H182" s="1"/>
      <c r="I182" s="20">
        <f>ROUND(I176+I181,5)</f>
        <v>-22421.439999999999</v>
      </c>
      <c r="J182" s="1"/>
      <c r="K182" s="20">
        <f>ROUND(K176+K181,5)</f>
        <v>4976.75</v>
      </c>
      <c r="L182" s="1"/>
      <c r="M182" s="20">
        <f>ROUND((I182-K182),5)</f>
        <v>-27398.19</v>
      </c>
      <c r="N182" s="1"/>
      <c r="O182" s="21">
        <f>ROUND(IF(K182=0, IF(I182=0, 0, 1), I182/K182),5)</f>
        <v>-4.5052399999999997</v>
      </c>
      <c r="P182" s="1"/>
      <c r="Q182" s="20">
        <f>ROUND(Q176+Q181,5)</f>
        <v>25055.33</v>
      </c>
      <c r="R182" s="1"/>
      <c r="S182" s="20">
        <f>ROUND(S176+S181,5)</f>
        <v>4977.75</v>
      </c>
      <c r="T182" s="1"/>
      <c r="U182" s="20">
        <f>ROUND((Q182-S182),5)</f>
        <v>20077.580000000002</v>
      </c>
      <c r="V182" s="1"/>
      <c r="W182" s="21">
        <f>ROUND(IF(S182=0, IF(Q182=0, 0, 1), Q182/S182),5)</f>
        <v>5.0334599999999998</v>
      </c>
      <c r="X182" s="1"/>
      <c r="Y182" s="20">
        <f>ROUND(Y176+Y181,5)</f>
        <v>-56623.08</v>
      </c>
      <c r="Z182" s="1"/>
      <c r="AA182" s="20">
        <f>ROUND(AA176+AA181,5)</f>
        <v>4977.75</v>
      </c>
      <c r="AB182" s="1"/>
      <c r="AC182" s="20">
        <f>ROUND((Y182-AA182),5)</f>
        <v>-61600.83</v>
      </c>
      <c r="AD182" s="1"/>
      <c r="AE182" s="21">
        <f>ROUND(IF(AA182=0, IF(Y182=0, 0, 1), Y182/AA182),5)</f>
        <v>-11.37524</v>
      </c>
      <c r="AF182" s="1"/>
      <c r="AG182" s="20">
        <f>ROUND(AG176+AG181,5)</f>
        <v>-58247.16</v>
      </c>
      <c r="AH182" s="1"/>
      <c r="AI182" s="20">
        <f>ROUND(AI176+AI181,5)</f>
        <v>4978.75</v>
      </c>
      <c r="AJ182" s="1"/>
      <c r="AK182" s="20">
        <f>ROUND((AG182-AI182),5)</f>
        <v>-63225.91</v>
      </c>
      <c r="AL182" s="1"/>
      <c r="AM182" s="21">
        <f>ROUND(IF(AI182=0, IF(AG182=0, 0, 1), AG182/AI182),5)</f>
        <v>-11.699149999999999</v>
      </c>
      <c r="AN182" s="1"/>
      <c r="AO182" s="20">
        <f>ROUND(I182+Q182+Y182+AG182,5)</f>
        <v>-112236.35</v>
      </c>
      <c r="AP182" s="1"/>
      <c r="AQ182" s="20">
        <f>ROUND(K182+S182+AA182+AI182,5)</f>
        <v>19911</v>
      </c>
      <c r="AR182" s="1"/>
      <c r="AS182" s="20">
        <f>ROUND((AO182-AQ182),5)</f>
        <v>-132147.35</v>
      </c>
      <c r="AT182" s="1"/>
      <c r="AU182" s="21">
        <f>ROUND(IF(AQ182=0, IF(AO182=0, 0, 1), AO182/AQ182),5)</f>
        <v>-5.6368999999999998</v>
      </c>
    </row>
    <row r="183" spans="1:47" ht="19.5" thickTop="1" x14ac:dyDescent="0.3"/>
  </sheetData>
  <pageMargins left="0.7" right="0.7" top="0.75" bottom="0.75" header="0.1" footer="0.3"/>
  <pageSetup scale="50" fitToHeight="0" orientation="landscape" r:id="rId1"/>
  <headerFooter>
    <oddHeader>&amp;L&amp;"Arial,Bold"&amp;8 2:32 PM
&amp;"Arial,Bold"&amp;8 11/23/22
&amp;"Arial,Bold"&amp;8 Accrual Basis&amp;C&amp;"Arial,Bold"&amp;12 Transitions of PA
&amp;"Arial,Bold"&amp;14 Profit &amp;&amp; Loss Budget vs. Actual
&amp;"Arial,Bold"&amp;10 July through October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A2F1-BD7E-4FD2-8F92-C22DD49AB0FD}">
  <sheetPr codeName="Sheet3">
    <pageSetUpPr fitToPage="1"/>
  </sheetPr>
  <dimension ref="A1:M10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K3" sqref="K3"/>
    </sheetView>
  </sheetViews>
  <sheetFormatPr defaultRowHeight="18.75" x14ac:dyDescent="0.3"/>
  <cols>
    <col min="1" max="5" width="3" style="22" customWidth="1"/>
    <col min="6" max="6" width="30.85546875" style="22" customWidth="1"/>
    <col min="7" max="7" width="16.42578125" style="6" bestFit="1" customWidth="1"/>
    <col min="8" max="8" width="2.28515625" style="6" customWidth="1"/>
    <col min="9" max="9" width="16.42578125" style="6" bestFit="1" customWidth="1"/>
    <col min="10" max="10" width="2.28515625" style="6" customWidth="1"/>
    <col min="11" max="11" width="15.140625" style="6" bestFit="1" customWidth="1"/>
    <col min="12" max="12" width="2.28515625" style="6" customWidth="1"/>
    <col min="13" max="13" width="12" style="6" bestFit="1" customWidth="1"/>
    <col min="14" max="16384" width="9.140625" style="6"/>
  </cols>
  <sheetData>
    <row r="1" spans="1:13" ht="19.5" thickBot="1" x14ac:dyDescent="0.35">
      <c r="A1" s="1"/>
      <c r="B1" s="1"/>
      <c r="C1" s="1"/>
      <c r="D1" s="1"/>
      <c r="E1" s="1"/>
      <c r="F1" s="1"/>
      <c r="G1" s="2"/>
      <c r="H1" s="3"/>
      <c r="I1" s="2"/>
      <c r="J1" s="3"/>
      <c r="K1" s="2"/>
      <c r="L1" s="3"/>
      <c r="M1" s="2"/>
    </row>
    <row r="2" spans="1:13" s="10" customFormat="1" ht="20.25" thickTop="1" thickBot="1" x14ac:dyDescent="0.35">
      <c r="A2" s="7"/>
      <c r="B2" s="7"/>
      <c r="C2" s="7"/>
      <c r="D2" s="7"/>
      <c r="E2" s="7"/>
      <c r="F2" s="7"/>
      <c r="G2" s="8" t="s">
        <v>326</v>
      </c>
      <c r="H2" s="9"/>
      <c r="I2" s="8" t="s">
        <v>325</v>
      </c>
      <c r="J2" s="9"/>
      <c r="K2" s="8" t="s">
        <v>324</v>
      </c>
      <c r="L2" s="9"/>
      <c r="M2" s="8" t="s">
        <v>323</v>
      </c>
    </row>
    <row r="3" spans="1:13" ht="19.5" thickTop="1" x14ac:dyDescent="0.3">
      <c r="A3" s="1" t="s">
        <v>322</v>
      </c>
      <c r="B3" s="1"/>
      <c r="C3" s="1"/>
      <c r="D3" s="1"/>
      <c r="E3" s="1"/>
      <c r="F3" s="1"/>
      <c r="G3" s="11"/>
      <c r="H3" s="12"/>
      <c r="I3" s="11"/>
      <c r="J3" s="12"/>
      <c r="K3" s="11"/>
      <c r="L3" s="12"/>
      <c r="M3" s="13"/>
    </row>
    <row r="4" spans="1:13" x14ac:dyDescent="0.3">
      <c r="A4" s="1"/>
      <c r="B4" s="1" t="s">
        <v>321</v>
      </c>
      <c r="C4" s="1"/>
      <c r="D4" s="1"/>
      <c r="E4" s="1"/>
      <c r="F4" s="1"/>
      <c r="G4" s="11"/>
      <c r="H4" s="12"/>
      <c r="I4" s="11"/>
      <c r="J4" s="12"/>
      <c r="K4" s="11"/>
      <c r="L4" s="12"/>
      <c r="M4" s="13"/>
    </row>
    <row r="5" spans="1:13" x14ac:dyDescent="0.3">
      <c r="A5" s="1"/>
      <c r="B5" s="1"/>
      <c r="C5" s="1" t="s">
        <v>320</v>
      </c>
      <c r="D5" s="1"/>
      <c r="E5" s="1"/>
      <c r="F5" s="1"/>
      <c r="G5" s="11"/>
      <c r="H5" s="12"/>
      <c r="I5" s="11"/>
      <c r="J5" s="12"/>
      <c r="K5" s="11"/>
      <c r="L5" s="12"/>
      <c r="M5" s="13"/>
    </row>
    <row r="6" spans="1:13" x14ac:dyDescent="0.3">
      <c r="A6" s="1"/>
      <c r="B6" s="1"/>
      <c r="C6" s="1"/>
      <c r="D6" s="1" t="s">
        <v>319</v>
      </c>
      <c r="E6" s="1"/>
      <c r="F6" s="1"/>
      <c r="G6" s="11">
        <v>275782.55</v>
      </c>
      <c r="H6" s="12"/>
      <c r="I6" s="11">
        <v>387122.37</v>
      </c>
      <c r="J6" s="12"/>
      <c r="K6" s="11">
        <f t="shared" ref="K6:K12" si="0">ROUND((G6-I6),5)</f>
        <v>-111339.82</v>
      </c>
      <c r="L6" s="12"/>
      <c r="M6" s="13">
        <f t="shared" ref="M6:M12" si="1">ROUND(IF(G6=0, IF(I6=0, 0, SIGN(-I6)), IF(I6=0, SIGN(G6), (G6-I6)/ABS(I6))),5)</f>
        <v>-0.28760999999999998</v>
      </c>
    </row>
    <row r="7" spans="1:13" x14ac:dyDescent="0.3">
      <c r="A7" s="1"/>
      <c r="B7" s="1"/>
      <c r="C7" s="1"/>
      <c r="D7" s="1" t="s">
        <v>318</v>
      </c>
      <c r="E7" s="1"/>
      <c r="F7" s="1"/>
      <c r="G7" s="11">
        <v>50545.29</v>
      </c>
      <c r="H7" s="12"/>
      <c r="I7" s="11">
        <v>50536.99</v>
      </c>
      <c r="J7" s="12"/>
      <c r="K7" s="11">
        <f t="shared" si="0"/>
        <v>8.3000000000000007</v>
      </c>
      <c r="L7" s="12"/>
      <c r="M7" s="13">
        <f t="shared" si="1"/>
        <v>1.6000000000000001E-4</v>
      </c>
    </row>
    <row r="8" spans="1:13" x14ac:dyDescent="0.3">
      <c r="A8" s="1"/>
      <c r="B8" s="1"/>
      <c r="C8" s="1"/>
      <c r="D8" s="1" t="s">
        <v>317</v>
      </c>
      <c r="E8" s="1"/>
      <c r="F8" s="1"/>
      <c r="G8" s="11">
        <v>350074.55</v>
      </c>
      <c r="H8" s="12"/>
      <c r="I8" s="11">
        <v>250002.73</v>
      </c>
      <c r="J8" s="12"/>
      <c r="K8" s="11">
        <f t="shared" si="0"/>
        <v>100071.82</v>
      </c>
      <c r="L8" s="12"/>
      <c r="M8" s="13">
        <f t="shared" si="1"/>
        <v>0.40028000000000002</v>
      </c>
    </row>
    <row r="9" spans="1:13" x14ac:dyDescent="0.3">
      <c r="A9" s="1"/>
      <c r="B9" s="1"/>
      <c r="C9" s="1"/>
      <c r="D9" s="1" t="s">
        <v>316</v>
      </c>
      <c r="E9" s="1"/>
      <c r="F9" s="1"/>
      <c r="G9" s="11">
        <v>96817.96</v>
      </c>
      <c r="H9" s="12"/>
      <c r="I9" s="11">
        <v>96808.28</v>
      </c>
      <c r="J9" s="12"/>
      <c r="K9" s="11">
        <f t="shared" si="0"/>
        <v>9.68</v>
      </c>
      <c r="L9" s="12"/>
      <c r="M9" s="13">
        <f t="shared" si="1"/>
        <v>1E-4</v>
      </c>
    </row>
    <row r="10" spans="1:13" x14ac:dyDescent="0.3">
      <c r="A10" s="1"/>
      <c r="B10" s="1"/>
      <c r="C10" s="1"/>
      <c r="D10" s="1" t="s">
        <v>315</v>
      </c>
      <c r="E10" s="1"/>
      <c r="F10" s="1"/>
      <c r="G10" s="11">
        <v>17977.11</v>
      </c>
      <c r="H10" s="12"/>
      <c r="I10" s="11">
        <v>22001.11</v>
      </c>
      <c r="J10" s="12"/>
      <c r="K10" s="11">
        <f t="shared" si="0"/>
        <v>-4024</v>
      </c>
      <c r="L10" s="12"/>
      <c r="M10" s="13">
        <f t="shared" si="1"/>
        <v>-0.18290000000000001</v>
      </c>
    </row>
    <row r="11" spans="1:13" ht="19.5" thickBot="1" x14ac:dyDescent="0.35">
      <c r="A11" s="1"/>
      <c r="B11" s="1"/>
      <c r="C11" s="1"/>
      <c r="D11" s="1" t="s">
        <v>314</v>
      </c>
      <c r="E11" s="1"/>
      <c r="F11" s="1"/>
      <c r="G11" s="14">
        <v>898.17</v>
      </c>
      <c r="H11" s="12"/>
      <c r="I11" s="14">
        <v>898.17</v>
      </c>
      <c r="J11" s="12"/>
      <c r="K11" s="14">
        <f t="shared" si="0"/>
        <v>0</v>
      </c>
      <c r="L11" s="12"/>
      <c r="M11" s="15">
        <f t="shared" si="1"/>
        <v>0</v>
      </c>
    </row>
    <row r="12" spans="1:13" x14ac:dyDescent="0.3">
      <c r="A12" s="1"/>
      <c r="B12" s="1"/>
      <c r="C12" s="1" t="s">
        <v>313</v>
      </c>
      <c r="D12" s="1"/>
      <c r="E12" s="1"/>
      <c r="F12" s="1"/>
      <c r="G12" s="11">
        <f>ROUND(SUM(G5:G11),5)</f>
        <v>792095.63</v>
      </c>
      <c r="H12" s="12"/>
      <c r="I12" s="11">
        <f>ROUND(SUM(I5:I11),5)</f>
        <v>807369.65</v>
      </c>
      <c r="J12" s="12"/>
      <c r="K12" s="11">
        <f t="shared" si="0"/>
        <v>-15274.02</v>
      </c>
      <c r="L12" s="12"/>
      <c r="M12" s="13">
        <f t="shared" si="1"/>
        <v>-1.8919999999999999E-2</v>
      </c>
    </row>
    <row r="13" spans="1:13" x14ac:dyDescent="0.3">
      <c r="A13" s="1"/>
      <c r="B13" s="1"/>
      <c r="C13" s="1" t="s">
        <v>312</v>
      </c>
      <c r="D13" s="1"/>
      <c r="E13" s="1"/>
      <c r="F13" s="1"/>
      <c r="G13" s="11"/>
      <c r="H13" s="12"/>
      <c r="I13" s="11"/>
      <c r="J13" s="12"/>
      <c r="K13" s="11"/>
      <c r="L13" s="12"/>
      <c r="M13" s="13"/>
    </row>
    <row r="14" spans="1:13" ht="19.5" thickBot="1" x14ac:dyDescent="0.35">
      <c r="A14" s="1"/>
      <c r="B14" s="1"/>
      <c r="C14" s="1"/>
      <c r="D14" s="1" t="s">
        <v>311</v>
      </c>
      <c r="E14" s="1"/>
      <c r="F14" s="1"/>
      <c r="G14" s="14">
        <v>453178.26</v>
      </c>
      <c r="H14" s="12"/>
      <c r="I14" s="14">
        <v>272295.65000000002</v>
      </c>
      <c r="J14" s="12"/>
      <c r="K14" s="14">
        <f>ROUND((G14-I14),5)</f>
        <v>180882.61</v>
      </c>
      <c r="L14" s="12"/>
      <c r="M14" s="15">
        <f>ROUND(IF(G14=0, IF(I14=0, 0, SIGN(-I14)), IF(I14=0, SIGN(G14), (G14-I14)/ABS(I14))),5)</f>
        <v>0.66429000000000005</v>
      </c>
    </row>
    <row r="15" spans="1:13" x14ac:dyDescent="0.3">
      <c r="A15" s="1"/>
      <c r="B15" s="1"/>
      <c r="C15" s="1" t="s">
        <v>310</v>
      </c>
      <c r="D15" s="1"/>
      <c r="E15" s="1"/>
      <c r="F15" s="1"/>
      <c r="G15" s="11">
        <f>ROUND(SUM(G13:G14),5)</f>
        <v>453178.26</v>
      </c>
      <c r="H15" s="12"/>
      <c r="I15" s="11">
        <f>ROUND(SUM(I13:I14),5)</f>
        <v>272295.65000000002</v>
      </c>
      <c r="J15" s="12"/>
      <c r="K15" s="11">
        <f>ROUND((G15-I15),5)</f>
        <v>180882.61</v>
      </c>
      <c r="L15" s="12"/>
      <c r="M15" s="13">
        <f>ROUND(IF(G15=0, IF(I15=0, 0, SIGN(-I15)), IF(I15=0, SIGN(G15), (G15-I15)/ABS(I15))),5)</f>
        <v>0.66429000000000005</v>
      </c>
    </row>
    <row r="16" spans="1:13" x14ac:dyDescent="0.3">
      <c r="A16" s="1"/>
      <c r="B16" s="1"/>
      <c r="C16" s="1" t="s">
        <v>309</v>
      </c>
      <c r="D16" s="1"/>
      <c r="E16" s="1"/>
      <c r="F16" s="1"/>
      <c r="G16" s="11"/>
      <c r="H16" s="12"/>
      <c r="I16" s="11"/>
      <c r="J16" s="12"/>
      <c r="K16" s="11"/>
      <c r="L16" s="12"/>
      <c r="M16" s="13"/>
    </row>
    <row r="17" spans="1:13" x14ac:dyDescent="0.3">
      <c r="A17" s="1"/>
      <c r="B17" s="1"/>
      <c r="C17" s="1"/>
      <c r="D17" s="1" t="s">
        <v>308</v>
      </c>
      <c r="E17" s="1"/>
      <c r="F17" s="1"/>
      <c r="G17" s="11">
        <v>177.26</v>
      </c>
      <c r="H17" s="12"/>
      <c r="I17" s="11">
        <v>176.26</v>
      </c>
      <c r="J17" s="12"/>
      <c r="K17" s="11">
        <f t="shared" ref="K17:K22" si="2">ROUND((G17-I17),5)</f>
        <v>1</v>
      </c>
      <c r="L17" s="12"/>
      <c r="M17" s="13">
        <f t="shared" ref="M17:M22" si="3">ROUND(IF(G17=0, IF(I17=0, 0, SIGN(-I17)), IF(I17=0, SIGN(G17), (G17-I17)/ABS(I17))),5)</f>
        <v>5.6699999999999997E-3</v>
      </c>
    </row>
    <row r="18" spans="1:13" x14ac:dyDescent="0.3">
      <c r="A18" s="1"/>
      <c r="B18" s="1"/>
      <c r="C18" s="1"/>
      <c r="D18" s="1" t="s">
        <v>307</v>
      </c>
      <c r="E18" s="1"/>
      <c r="F18" s="1"/>
      <c r="G18" s="11">
        <v>67.739999999999995</v>
      </c>
      <c r="H18" s="12"/>
      <c r="I18" s="11">
        <v>0</v>
      </c>
      <c r="J18" s="12"/>
      <c r="K18" s="11">
        <f t="shared" si="2"/>
        <v>67.739999999999995</v>
      </c>
      <c r="L18" s="12"/>
      <c r="M18" s="13">
        <f t="shared" si="3"/>
        <v>1</v>
      </c>
    </row>
    <row r="19" spans="1:13" x14ac:dyDescent="0.3">
      <c r="A19" s="1"/>
      <c r="B19" s="1"/>
      <c r="C19" s="1"/>
      <c r="D19" s="1" t="s">
        <v>306</v>
      </c>
      <c r="E19" s="1"/>
      <c r="F19" s="1"/>
      <c r="G19" s="11">
        <v>65164.29</v>
      </c>
      <c r="H19" s="12"/>
      <c r="I19" s="11">
        <v>56630.36</v>
      </c>
      <c r="J19" s="12"/>
      <c r="K19" s="11">
        <f t="shared" si="2"/>
        <v>8533.93</v>
      </c>
      <c r="L19" s="12"/>
      <c r="M19" s="13">
        <f t="shared" si="3"/>
        <v>0.1507</v>
      </c>
    </row>
    <row r="20" spans="1:13" ht="19.5" thickBot="1" x14ac:dyDescent="0.35">
      <c r="A20" s="1"/>
      <c r="B20" s="1"/>
      <c r="C20" s="1"/>
      <c r="D20" s="1" t="s">
        <v>305</v>
      </c>
      <c r="E20" s="1"/>
      <c r="F20" s="1"/>
      <c r="G20" s="11">
        <v>540</v>
      </c>
      <c r="H20" s="12"/>
      <c r="I20" s="11">
        <v>540</v>
      </c>
      <c r="J20" s="12"/>
      <c r="K20" s="11">
        <f t="shared" si="2"/>
        <v>0</v>
      </c>
      <c r="L20" s="12"/>
      <c r="M20" s="13">
        <f t="shared" si="3"/>
        <v>0</v>
      </c>
    </row>
    <row r="21" spans="1:13" ht="19.5" thickBot="1" x14ac:dyDescent="0.35">
      <c r="A21" s="1"/>
      <c r="B21" s="1"/>
      <c r="C21" s="1" t="s">
        <v>304</v>
      </c>
      <c r="D21" s="1"/>
      <c r="E21" s="1"/>
      <c r="F21" s="1"/>
      <c r="G21" s="16">
        <f>ROUND(SUM(G16:G20),5)</f>
        <v>65949.289999999994</v>
      </c>
      <c r="H21" s="12"/>
      <c r="I21" s="16">
        <f>ROUND(SUM(I16:I20),5)</f>
        <v>57346.62</v>
      </c>
      <c r="J21" s="12"/>
      <c r="K21" s="16">
        <f t="shared" si="2"/>
        <v>8602.67</v>
      </c>
      <c r="L21" s="12"/>
      <c r="M21" s="17">
        <f t="shared" si="3"/>
        <v>0.15001</v>
      </c>
    </row>
    <row r="22" spans="1:13" x14ac:dyDescent="0.3">
      <c r="A22" s="1"/>
      <c r="B22" s="1" t="s">
        <v>303</v>
      </c>
      <c r="C22" s="1"/>
      <c r="D22" s="1"/>
      <c r="E22" s="1"/>
      <c r="F22" s="1"/>
      <c r="G22" s="11">
        <f>ROUND(G4+G12+G15+G21,5)</f>
        <v>1311223.18</v>
      </c>
      <c r="H22" s="12"/>
      <c r="I22" s="11">
        <f>ROUND(I4+I12+I15+I21,5)</f>
        <v>1137011.92</v>
      </c>
      <c r="J22" s="12"/>
      <c r="K22" s="11">
        <f t="shared" si="2"/>
        <v>174211.26</v>
      </c>
      <c r="L22" s="12"/>
      <c r="M22" s="13">
        <f t="shared" si="3"/>
        <v>0.15322</v>
      </c>
    </row>
    <row r="23" spans="1:13" x14ac:dyDescent="0.3">
      <c r="A23" s="1"/>
      <c r="B23" s="1" t="s">
        <v>302</v>
      </c>
      <c r="C23" s="1"/>
      <c r="D23" s="1"/>
      <c r="E23" s="1"/>
      <c r="F23" s="1"/>
      <c r="G23" s="11"/>
      <c r="H23" s="12"/>
      <c r="I23" s="11"/>
      <c r="J23" s="12"/>
      <c r="K23" s="11"/>
      <c r="L23" s="12"/>
      <c r="M23" s="13"/>
    </row>
    <row r="24" spans="1:13" x14ac:dyDescent="0.3">
      <c r="A24" s="1"/>
      <c r="B24" s="1"/>
      <c r="C24" s="1" t="s">
        <v>301</v>
      </c>
      <c r="D24" s="1"/>
      <c r="E24" s="1"/>
      <c r="F24" s="1"/>
      <c r="G24" s="11"/>
      <c r="H24" s="12"/>
      <c r="I24" s="11"/>
      <c r="J24" s="12"/>
      <c r="K24" s="11"/>
      <c r="L24" s="12"/>
      <c r="M24" s="13"/>
    </row>
    <row r="25" spans="1:13" x14ac:dyDescent="0.3">
      <c r="A25" s="1"/>
      <c r="B25" s="1"/>
      <c r="C25" s="1"/>
      <c r="D25" s="1" t="s">
        <v>300</v>
      </c>
      <c r="E25" s="1"/>
      <c r="F25" s="1"/>
      <c r="G25" s="11">
        <v>28459</v>
      </c>
      <c r="H25" s="12"/>
      <c r="I25" s="11">
        <v>28459</v>
      </c>
      <c r="J25" s="12"/>
      <c r="K25" s="11">
        <f t="shared" ref="K25:K48" si="4">ROUND((G25-I25),5)</f>
        <v>0</v>
      </c>
      <c r="L25" s="12"/>
      <c r="M25" s="13">
        <f t="shared" ref="M25:M48" si="5">ROUND(IF(G25=0, IF(I25=0, 0, SIGN(-I25)), IF(I25=0, SIGN(G25), (G25-I25)/ABS(I25))),5)</f>
        <v>0</v>
      </c>
    </row>
    <row r="26" spans="1:13" x14ac:dyDescent="0.3">
      <c r="A26" s="1"/>
      <c r="B26" s="1"/>
      <c r="C26" s="1"/>
      <c r="D26" s="1" t="s">
        <v>299</v>
      </c>
      <c r="E26" s="1"/>
      <c r="F26" s="1"/>
      <c r="G26" s="11">
        <v>28749.97</v>
      </c>
      <c r="H26" s="12"/>
      <c r="I26" s="11">
        <v>28749.97</v>
      </c>
      <c r="J26" s="12"/>
      <c r="K26" s="11">
        <f t="shared" si="4"/>
        <v>0</v>
      </c>
      <c r="L26" s="12"/>
      <c r="M26" s="13">
        <f t="shared" si="5"/>
        <v>0</v>
      </c>
    </row>
    <row r="27" spans="1:13" x14ac:dyDescent="0.3">
      <c r="A27" s="1"/>
      <c r="B27" s="1"/>
      <c r="C27" s="1"/>
      <c r="D27" s="1" t="s">
        <v>298</v>
      </c>
      <c r="E27" s="1"/>
      <c r="F27" s="1"/>
      <c r="G27" s="11">
        <v>24760.11</v>
      </c>
      <c r="H27" s="12"/>
      <c r="I27" s="11">
        <v>24760.11</v>
      </c>
      <c r="J27" s="12"/>
      <c r="K27" s="11">
        <f t="shared" si="4"/>
        <v>0</v>
      </c>
      <c r="L27" s="12"/>
      <c r="M27" s="13">
        <f t="shared" si="5"/>
        <v>0</v>
      </c>
    </row>
    <row r="28" spans="1:13" x14ac:dyDescent="0.3">
      <c r="A28" s="1"/>
      <c r="B28" s="1"/>
      <c r="C28" s="1"/>
      <c r="D28" s="1" t="s">
        <v>297</v>
      </c>
      <c r="E28" s="1"/>
      <c r="F28" s="1"/>
      <c r="G28" s="11">
        <v>83721.59</v>
      </c>
      <c r="H28" s="12"/>
      <c r="I28" s="11">
        <v>83721.59</v>
      </c>
      <c r="J28" s="12"/>
      <c r="K28" s="11">
        <f t="shared" si="4"/>
        <v>0</v>
      </c>
      <c r="L28" s="12"/>
      <c r="M28" s="13">
        <f t="shared" si="5"/>
        <v>0</v>
      </c>
    </row>
    <row r="29" spans="1:13" x14ac:dyDescent="0.3">
      <c r="A29" s="1"/>
      <c r="B29" s="1"/>
      <c r="C29" s="1"/>
      <c r="D29" s="1" t="s">
        <v>296</v>
      </c>
      <c r="E29" s="1"/>
      <c r="F29" s="1"/>
      <c r="G29" s="11">
        <v>34229.01</v>
      </c>
      <c r="H29" s="12"/>
      <c r="I29" s="11">
        <v>34229.01</v>
      </c>
      <c r="J29" s="12"/>
      <c r="K29" s="11">
        <f t="shared" si="4"/>
        <v>0</v>
      </c>
      <c r="L29" s="12"/>
      <c r="M29" s="13">
        <f t="shared" si="5"/>
        <v>0</v>
      </c>
    </row>
    <row r="30" spans="1:13" x14ac:dyDescent="0.3">
      <c r="A30" s="1"/>
      <c r="B30" s="1"/>
      <c r="C30" s="1"/>
      <c r="D30" s="1" t="s">
        <v>295</v>
      </c>
      <c r="E30" s="1"/>
      <c r="F30" s="1"/>
      <c r="G30" s="11">
        <v>18717.32</v>
      </c>
      <c r="H30" s="12"/>
      <c r="I30" s="11">
        <v>18717.32</v>
      </c>
      <c r="J30" s="12"/>
      <c r="K30" s="11">
        <f t="shared" si="4"/>
        <v>0</v>
      </c>
      <c r="L30" s="12"/>
      <c r="M30" s="13">
        <f t="shared" si="5"/>
        <v>0</v>
      </c>
    </row>
    <row r="31" spans="1:13" x14ac:dyDescent="0.3">
      <c r="A31" s="1"/>
      <c r="B31" s="1"/>
      <c r="C31" s="1"/>
      <c r="D31" s="1" t="s">
        <v>294</v>
      </c>
      <c r="E31" s="1"/>
      <c r="F31" s="1"/>
      <c r="G31" s="11">
        <v>10000</v>
      </c>
      <c r="H31" s="12"/>
      <c r="I31" s="11">
        <v>10000</v>
      </c>
      <c r="J31" s="12"/>
      <c r="K31" s="11">
        <f t="shared" si="4"/>
        <v>0</v>
      </c>
      <c r="L31" s="12"/>
      <c r="M31" s="13">
        <f t="shared" si="5"/>
        <v>0</v>
      </c>
    </row>
    <row r="32" spans="1:13" x14ac:dyDescent="0.3">
      <c r="A32" s="1"/>
      <c r="B32" s="1"/>
      <c r="C32" s="1"/>
      <c r="D32" s="1" t="s">
        <v>293</v>
      </c>
      <c r="E32" s="1"/>
      <c r="F32" s="1"/>
      <c r="G32" s="11">
        <v>80263.070000000007</v>
      </c>
      <c r="H32" s="12"/>
      <c r="I32" s="11">
        <v>80263.070000000007</v>
      </c>
      <c r="J32" s="12"/>
      <c r="K32" s="11">
        <f t="shared" si="4"/>
        <v>0</v>
      </c>
      <c r="L32" s="12"/>
      <c r="M32" s="13">
        <f t="shared" si="5"/>
        <v>0</v>
      </c>
    </row>
    <row r="33" spans="1:13" x14ac:dyDescent="0.3">
      <c r="A33" s="1"/>
      <c r="B33" s="1"/>
      <c r="C33" s="1"/>
      <c r="D33" s="1" t="s">
        <v>292</v>
      </c>
      <c r="E33" s="1"/>
      <c r="F33" s="1"/>
      <c r="G33" s="11">
        <v>356682.44</v>
      </c>
      <c r="H33" s="12"/>
      <c r="I33" s="11">
        <v>356682.44</v>
      </c>
      <c r="J33" s="12"/>
      <c r="K33" s="11">
        <f t="shared" si="4"/>
        <v>0</v>
      </c>
      <c r="L33" s="12"/>
      <c r="M33" s="13">
        <f t="shared" si="5"/>
        <v>0</v>
      </c>
    </row>
    <row r="34" spans="1:13" x14ac:dyDescent="0.3">
      <c r="A34" s="1"/>
      <c r="B34" s="1"/>
      <c r="C34" s="1"/>
      <c r="D34" s="1" t="s">
        <v>291</v>
      </c>
      <c r="E34" s="1"/>
      <c r="F34" s="1"/>
      <c r="G34" s="11">
        <v>10213.64</v>
      </c>
      <c r="H34" s="12"/>
      <c r="I34" s="11">
        <v>10213.64</v>
      </c>
      <c r="J34" s="12"/>
      <c r="K34" s="11">
        <f t="shared" si="4"/>
        <v>0</v>
      </c>
      <c r="L34" s="12"/>
      <c r="M34" s="13">
        <f t="shared" si="5"/>
        <v>0</v>
      </c>
    </row>
    <row r="35" spans="1:13" x14ac:dyDescent="0.3">
      <c r="A35" s="1"/>
      <c r="B35" s="1"/>
      <c r="C35" s="1"/>
      <c r="D35" s="1" t="s">
        <v>290</v>
      </c>
      <c r="E35" s="1"/>
      <c r="F35" s="1"/>
      <c r="G35" s="11">
        <v>26000</v>
      </c>
      <c r="H35" s="12"/>
      <c r="I35" s="11">
        <v>26000</v>
      </c>
      <c r="J35" s="12"/>
      <c r="K35" s="11">
        <f t="shared" si="4"/>
        <v>0</v>
      </c>
      <c r="L35" s="12"/>
      <c r="M35" s="13">
        <f t="shared" si="5"/>
        <v>0</v>
      </c>
    </row>
    <row r="36" spans="1:13" x14ac:dyDescent="0.3">
      <c r="A36" s="1"/>
      <c r="B36" s="1"/>
      <c r="C36" s="1"/>
      <c r="D36" s="1" t="s">
        <v>289</v>
      </c>
      <c r="E36" s="1"/>
      <c r="F36" s="1"/>
      <c r="G36" s="11">
        <v>39648.050000000003</v>
      </c>
      <c r="H36" s="12"/>
      <c r="I36" s="11">
        <v>39648.050000000003</v>
      </c>
      <c r="J36" s="12"/>
      <c r="K36" s="11">
        <f t="shared" si="4"/>
        <v>0</v>
      </c>
      <c r="L36" s="12"/>
      <c r="M36" s="13">
        <f t="shared" si="5"/>
        <v>0</v>
      </c>
    </row>
    <row r="37" spans="1:13" x14ac:dyDescent="0.3">
      <c r="A37" s="1"/>
      <c r="B37" s="1"/>
      <c r="C37" s="1"/>
      <c r="D37" s="1" t="s">
        <v>288</v>
      </c>
      <c r="E37" s="1"/>
      <c r="F37" s="1"/>
      <c r="G37" s="11">
        <v>13682.55</v>
      </c>
      <c r="H37" s="12"/>
      <c r="I37" s="11">
        <v>13682.55</v>
      </c>
      <c r="J37" s="12"/>
      <c r="K37" s="11">
        <f t="shared" si="4"/>
        <v>0</v>
      </c>
      <c r="L37" s="12"/>
      <c r="M37" s="13">
        <f t="shared" si="5"/>
        <v>0</v>
      </c>
    </row>
    <row r="38" spans="1:13" x14ac:dyDescent="0.3">
      <c r="A38" s="1"/>
      <c r="B38" s="1"/>
      <c r="C38" s="1"/>
      <c r="D38" s="1" t="s">
        <v>287</v>
      </c>
      <c r="E38" s="1"/>
      <c r="F38" s="1"/>
      <c r="G38" s="11">
        <v>2887.12</v>
      </c>
      <c r="H38" s="12"/>
      <c r="I38" s="11">
        <v>2887.12</v>
      </c>
      <c r="J38" s="12"/>
      <c r="K38" s="11">
        <f t="shared" si="4"/>
        <v>0</v>
      </c>
      <c r="L38" s="12"/>
      <c r="M38" s="13">
        <f t="shared" si="5"/>
        <v>0</v>
      </c>
    </row>
    <row r="39" spans="1:13" x14ac:dyDescent="0.3">
      <c r="A39" s="1"/>
      <c r="B39" s="1"/>
      <c r="C39" s="1"/>
      <c r="D39" s="1" t="s">
        <v>286</v>
      </c>
      <c r="E39" s="1"/>
      <c r="F39" s="1"/>
      <c r="G39" s="11">
        <v>5945.33</v>
      </c>
      <c r="H39" s="12"/>
      <c r="I39" s="11">
        <v>5945.33</v>
      </c>
      <c r="J39" s="12"/>
      <c r="K39" s="11">
        <f t="shared" si="4"/>
        <v>0</v>
      </c>
      <c r="L39" s="12"/>
      <c r="M39" s="13">
        <f t="shared" si="5"/>
        <v>0</v>
      </c>
    </row>
    <row r="40" spans="1:13" x14ac:dyDescent="0.3">
      <c r="A40" s="1"/>
      <c r="B40" s="1"/>
      <c r="C40" s="1"/>
      <c r="D40" s="1" t="s">
        <v>285</v>
      </c>
      <c r="E40" s="1"/>
      <c r="F40" s="1"/>
      <c r="G40" s="11">
        <v>1419.97</v>
      </c>
      <c r="H40" s="12"/>
      <c r="I40" s="11">
        <v>1419.97</v>
      </c>
      <c r="J40" s="12"/>
      <c r="K40" s="11">
        <f t="shared" si="4"/>
        <v>0</v>
      </c>
      <c r="L40" s="12"/>
      <c r="M40" s="13">
        <f t="shared" si="5"/>
        <v>0</v>
      </c>
    </row>
    <row r="41" spans="1:13" x14ac:dyDescent="0.3">
      <c r="A41" s="1"/>
      <c r="B41" s="1"/>
      <c r="C41" s="1"/>
      <c r="D41" s="1" t="s">
        <v>284</v>
      </c>
      <c r="E41" s="1"/>
      <c r="F41" s="1"/>
      <c r="G41" s="11">
        <v>10887.56</v>
      </c>
      <c r="H41" s="12"/>
      <c r="I41" s="11">
        <v>10887.56</v>
      </c>
      <c r="J41" s="12"/>
      <c r="K41" s="11">
        <f t="shared" si="4"/>
        <v>0</v>
      </c>
      <c r="L41" s="12"/>
      <c r="M41" s="13">
        <f t="shared" si="5"/>
        <v>0</v>
      </c>
    </row>
    <row r="42" spans="1:13" x14ac:dyDescent="0.3">
      <c r="A42" s="1"/>
      <c r="B42" s="1"/>
      <c r="C42" s="1"/>
      <c r="D42" s="1" t="s">
        <v>283</v>
      </c>
      <c r="E42" s="1"/>
      <c r="F42" s="1"/>
      <c r="G42" s="11">
        <v>4953.6400000000003</v>
      </c>
      <c r="H42" s="12"/>
      <c r="I42" s="11">
        <v>4953.6400000000003</v>
      </c>
      <c r="J42" s="12"/>
      <c r="K42" s="11">
        <f t="shared" si="4"/>
        <v>0</v>
      </c>
      <c r="L42" s="12"/>
      <c r="M42" s="13">
        <f t="shared" si="5"/>
        <v>0</v>
      </c>
    </row>
    <row r="43" spans="1:13" x14ac:dyDescent="0.3">
      <c r="A43" s="1"/>
      <c r="B43" s="1"/>
      <c r="C43" s="1"/>
      <c r="D43" s="1" t="s">
        <v>282</v>
      </c>
      <c r="E43" s="1"/>
      <c r="F43" s="1"/>
      <c r="G43" s="11">
        <v>7998.82</v>
      </c>
      <c r="H43" s="12"/>
      <c r="I43" s="11">
        <v>7998.82</v>
      </c>
      <c r="J43" s="12"/>
      <c r="K43" s="11">
        <f t="shared" si="4"/>
        <v>0</v>
      </c>
      <c r="L43" s="12"/>
      <c r="M43" s="13">
        <f t="shared" si="5"/>
        <v>0</v>
      </c>
    </row>
    <row r="44" spans="1:13" x14ac:dyDescent="0.3">
      <c r="A44" s="1"/>
      <c r="B44" s="1"/>
      <c r="C44" s="1"/>
      <c r="D44" s="1" t="s">
        <v>281</v>
      </c>
      <c r="E44" s="1"/>
      <c r="F44" s="1"/>
      <c r="G44" s="11">
        <v>750</v>
      </c>
      <c r="H44" s="12"/>
      <c r="I44" s="11">
        <v>750</v>
      </c>
      <c r="J44" s="12"/>
      <c r="K44" s="11">
        <f t="shared" si="4"/>
        <v>0</v>
      </c>
      <c r="L44" s="12"/>
      <c r="M44" s="13">
        <f t="shared" si="5"/>
        <v>0</v>
      </c>
    </row>
    <row r="45" spans="1:13" x14ac:dyDescent="0.3">
      <c r="A45" s="1"/>
      <c r="B45" s="1"/>
      <c r="C45" s="1"/>
      <c r="D45" s="1" t="s">
        <v>280</v>
      </c>
      <c r="E45" s="1"/>
      <c r="F45" s="1"/>
      <c r="G45" s="11">
        <v>1427.05</v>
      </c>
      <c r="H45" s="12"/>
      <c r="I45" s="11">
        <v>1427.05</v>
      </c>
      <c r="J45" s="12"/>
      <c r="K45" s="11">
        <f t="shared" si="4"/>
        <v>0</v>
      </c>
      <c r="L45" s="12"/>
      <c r="M45" s="13">
        <f t="shared" si="5"/>
        <v>0</v>
      </c>
    </row>
    <row r="46" spans="1:13" x14ac:dyDescent="0.3">
      <c r="A46" s="1"/>
      <c r="B46" s="1"/>
      <c r="C46" s="1"/>
      <c r="D46" s="1" t="s">
        <v>279</v>
      </c>
      <c r="E46" s="1"/>
      <c r="F46" s="1"/>
      <c r="G46" s="11">
        <v>21732</v>
      </c>
      <c r="H46" s="12"/>
      <c r="I46" s="11">
        <v>21732</v>
      </c>
      <c r="J46" s="12"/>
      <c r="K46" s="11">
        <f t="shared" si="4"/>
        <v>0</v>
      </c>
      <c r="L46" s="12"/>
      <c r="M46" s="13">
        <f t="shared" si="5"/>
        <v>0</v>
      </c>
    </row>
    <row r="47" spans="1:13" ht="19.5" thickBot="1" x14ac:dyDescent="0.35">
      <c r="A47" s="1"/>
      <c r="B47" s="1"/>
      <c r="C47" s="1"/>
      <c r="D47" s="1" t="s">
        <v>278</v>
      </c>
      <c r="E47" s="1"/>
      <c r="F47" s="1"/>
      <c r="G47" s="14">
        <v>12087.58</v>
      </c>
      <c r="H47" s="12"/>
      <c r="I47" s="14">
        <v>12087.58</v>
      </c>
      <c r="J47" s="12"/>
      <c r="K47" s="14">
        <f t="shared" si="4"/>
        <v>0</v>
      </c>
      <c r="L47" s="12"/>
      <c r="M47" s="15">
        <f t="shared" si="5"/>
        <v>0</v>
      </c>
    </row>
    <row r="48" spans="1:13" x14ac:dyDescent="0.3">
      <c r="A48" s="1"/>
      <c r="B48" s="1"/>
      <c r="C48" s="1" t="s">
        <v>277</v>
      </c>
      <c r="D48" s="1"/>
      <c r="E48" s="1"/>
      <c r="F48" s="1"/>
      <c r="G48" s="11">
        <f>ROUND(SUM(G24:G47),5)</f>
        <v>825215.82</v>
      </c>
      <c r="H48" s="12"/>
      <c r="I48" s="11">
        <f>ROUND(SUM(I24:I47),5)</f>
        <v>825215.82</v>
      </c>
      <c r="J48" s="12"/>
      <c r="K48" s="11">
        <f t="shared" si="4"/>
        <v>0</v>
      </c>
      <c r="L48" s="12"/>
      <c r="M48" s="13">
        <f t="shared" si="5"/>
        <v>0</v>
      </c>
    </row>
    <row r="49" spans="1:13" x14ac:dyDescent="0.3">
      <c r="A49" s="1"/>
      <c r="B49" s="1"/>
      <c r="C49" s="1" t="s">
        <v>276</v>
      </c>
      <c r="D49" s="1"/>
      <c r="E49" s="1"/>
      <c r="F49" s="1"/>
      <c r="G49" s="11"/>
      <c r="H49" s="12"/>
      <c r="I49" s="11"/>
      <c r="J49" s="12"/>
      <c r="K49" s="11"/>
      <c r="L49" s="12"/>
      <c r="M49" s="13"/>
    </row>
    <row r="50" spans="1:13" x14ac:dyDescent="0.3">
      <c r="A50" s="1"/>
      <c r="B50" s="1"/>
      <c r="C50" s="1"/>
      <c r="D50" s="1" t="s">
        <v>275</v>
      </c>
      <c r="E50" s="1"/>
      <c r="F50" s="1"/>
      <c r="G50" s="11">
        <v>-4847.2</v>
      </c>
      <c r="H50" s="12"/>
      <c r="I50" s="11">
        <v>-4847.2</v>
      </c>
      <c r="J50" s="12"/>
      <c r="K50" s="11">
        <f t="shared" ref="K50:K58" si="6">ROUND((G50-I50),5)</f>
        <v>0</v>
      </c>
      <c r="L50" s="12"/>
      <c r="M50" s="13">
        <f t="shared" ref="M50:M58" si="7">ROUND(IF(G50=0, IF(I50=0, 0, SIGN(-I50)), IF(I50=0, SIGN(G50), (G50-I50)/ABS(I50))),5)</f>
        <v>0</v>
      </c>
    </row>
    <row r="51" spans="1:13" x14ac:dyDescent="0.3">
      <c r="A51" s="1"/>
      <c r="B51" s="1"/>
      <c r="C51" s="1"/>
      <c r="D51" s="1" t="s">
        <v>274</v>
      </c>
      <c r="E51" s="1"/>
      <c r="F51" s="1"/>
      <c r="G51" s="11">
        <v>-1215.69</v>
      </c>
      <c r="H51" s="12"/>
      <c r="I51" s="11">
        <v>-1215.69</v>
      </c>
      <c r="J51" s="12"/>
      <c r="K51" s="11">
        <f t="shared" si="6"/>
        <v>0</v>
      </c>
      <c r="L51" s="12"/>
      <c r="M51" s="13">
        <f t="shared" si="7"/>
        <v>0</v>
      </c>
    </row>
    <row r="52" spans="1:13" x14ac:dyDescent="0.3">
      <c r="A52" s="1"/>
      <c r="B52" s="1"/>
      <c r="C52" s="1"/>
      <c r="D52" s="1" t="s">
        <v>273</v>
      </c>
      <c r="E52" s="1"/>
      <c r="F52" s="1"/>
      <c r="G52" s="11">
        <v>-144819.71</v>
      </c>
      <c r="H52" s="12"/>
      <c r="I52" s="11">
        <v>-142673.03</v>
      </c>
      <c r="J52" s="12"/>
      <c r="K52" s="11">
        <f t="shared" si="6"/>
        <v>-2146.6799999999998</v>
      </c>
      <c r="L52" s="12"/>
      <c r="M52" s="13">
        <f t="shared" si="7"/>
        <v>-1.5049999999999999E-2</v>
      </c>
    </row>
    <row r="53" spans="1:13" x14ac:dyDescent="0.3">
      <c r="A53" s="1"/>
      <c r="B53" s="1"/>
      <c r="C53" s="1"/>
      <c r="D53" s="1" t="s">
        <v>272</v>
      </c>
      <c r="E53" s="1"/>
      <c r="F53" s="1"/>
      <c r="G53" s="11">
        <v>47862.93</v>
      </c>
      <c r="H53" s="12"/>
      <c r="I53" s="11">
        <v>55015.53</v>
      </c>
      <c r="J53" s="12"/>
      <c r="K53" s="11">
        <f t="shared" si="6"/>
        <v>-7152.6</v>
      </c>
      <c r="L53" s="12"/>
      <c r="M53" s="13">
        <f t="shared" si="7"/>
        <v>-0.13000999999999999</v>
      </c>
    </row>
    <row r="54" spans="1:13" x14ac:dyDescent="0.3">
      <c r="A54" s="1"/>
      <c r="B54" s="1"/>
      <c r="C54" s="1"/>
      <c r="D54" s="1" t="s">
        <v>271</v>
      </c>
      <c r="E54" s="1"/>
      <c r="F54" s="1"/>
      <c r="G54" s="11">
        <v>-62967.19</v>
      </c>
      <c r="H54" s="12"/>
      <c r="I54" s="11">
        <v>-52572.07</v>
      </c>
      <c r="J54" s="12"/>
      <c r="K54" s="11">
        <f t="shared" si="6"/>
        <v>-10395.120000000001</v>
      </c>
      <c r="L54" s="12"/>
      <c r="M54" s="13">
        <f t="shared" si="7"/>
        <v>-0.19772999999999999</v>
      </c>
    </row>
    <row r="55" spans="1:13" x14ac:dyDescent="0.3">
      <c r="A55" s="1"/>
      <c r="B55" s="1"/>
      <c r="C55" s="1"/>
      <c r="D55" s="1" t="s">
        <v>270</v>
      </c>
      <c r="E55" s="1"/>
      <c r="F55" s="1"/>
      <c r="G55" s="11">
        <v>-39441.82</v>
      </c>
      <c r="H55" s="12"/>
      <c r="I55" s="11">
        <v>-34684.300000000003</v>
      </c>
      <c r="J55" s="12"/>
      <c r="K55" s="11">
        <f t="shared" si="6"/>
        <v>-4757.5200000000004</v>
      </c>
      <c r="L55" s="12"/>
      <c r="M55" s="13">
        <f t="shared" si="7"/>
        <v>-0.13716999999999999</v>
      </c>
    </row>
    <row r="56" spans="1:13" ht="19.5" thickBot="1" x14ac:dyDescent="0.35">
      <c r="A56" s="1"/>
      <c r="B56" s="1"/>
      <c r="C56" s="1"/>
      <c r="D56" s="1" t="s">
        <v>269</v>
      </c>
      <c r="E56" s="1"/>
      <c r="F56" s="1"/>
      <c r="G56" s="11">
        <v>-29530.31</v>
      </c>
      <c r="H56" s="12"/>
      <c r="I56" s="11">
        <v>-29530.31</v>
      </c>
      <c r="J56" s="12"/>
      <c r="K56" s="11">
        <f t="shared" si="6"/>
        <v>0</v>
      </c>
      <c r="L56" s="12"/>
      <c r="M56" s="13">
        <f t="shared" si="7"/>
        <v>0</v>
      </c>
    </row>
    <row r="57" spans="1:13" ht="19.5" thickBot="1" x14ac:dyDescent="0.35">
      <c r="A57" s="1"/>
      <c r="B57" s="1"/>
      <c r="C57" s="1" t="s">
        <v>268</v>
      </c>
      <c r="D57" s="1"/>
      <c r="E57" s="1"/>
      <c r="F57" s="1"/>
      <c r="G57" s="16">
        <f>ROUND(SUM(G49:G56),5)</f>
        <v>-234958.99</v>
      </c>
      <c r="H57" s="12"/>
      <c r="I57" s="16">
        <f>ROUND(SUM(I49:I56),5)</f>
        <v>-210507.07</v>
      </c>
      <c r="J57" s="12"/>
      <c r="K57" s="16">
        <f t="shared" si="6"/>
        <v>-24451.919999999998</v>
      </c>
      <c r="L57" s="12"/>
      <c r="M57" s="17">
        <f t="shared" si="7"/>
        <v>-0.11616</v>
      </c>
    </row>
    <row r="58" spans="1:13" x14ac:dyDescent="0.3">
      <c r="A58" s="1"/>
      <c r="B58" s="1" t="s">
        <v>267</v>
      </c>
      <c r="C58" s="1"/>
      <c r="D58" s="1"/>
      <c r="E58" s="1"/>
      <c r="F58" s="1"/>
      <c r="G58" s="11">
        <f>ROUND(G23+G48+G57,5)</f>
        <v>590256.82999999996</v>
      </c>
      <c r="H58" s="12"/>
      <c r="I58" s="11">
        <f>ROUND(I23+I48+I57,5)</f>
        <v>614708.75</v>
      </c>
      <c r="J58" s="12"/>
      <c r="K58" s="11">
        <f t="shared" si="6"/>
        <v>-24451.919999999998</v>
      </c>
      <c r="L58" s="12"/>
      <c r="M58" s="13">
        <f t="shared" si="7"/>
        <v>-3.9780000000000003E-2</v>
      </c>
    </row>
    <row r="59" spans="1:13" x14ac:dyDescent="0.3">
      <c r="A59" s="1"/>
      <c r="B59" s="1" t="s">
        <v>266</v>
      </c>
      <c r="C59" s="1"/>
      <c r="D59" s="1"/>
      <c r="E59" s="1"/>
      <c r="F59" s="1"/>
      <c r="G59" s="11"/>
      <c r="H59" s="12"/>
      <c r="I59" s="11"/>
      <c r="J59" s="12"/>
      <c r="K59" s="11"/>
      <c r="L59" s="12"/>
      <c r="M59" s="13"/>
    </row>
    <row r="60" spans="1:13" ht="19.5" thickBot="1" x14ac:dyDescent="0.35">
      <c r="A60" s="1"/>
      <c r="B60" s="1"/>
      <c r="C60" s="1" t="s">
        <v>265</v>
      </c>
      <c r="D60" s="1"/>
      <c r="E60" s="1"/>
      <c r="F60" s="1"/>
      <c r="G60" s="11">
        <v>555571.03</v>
      </c>
      <c r="H60" s="12"/>
      <c r="I60" s="11">
        <v>675809.54</v>
      </c>
      <c r="J60" s="12"/>
      <c r="K60" s="11">
        <f>ROUND((G60-I60),5)</f>
        <v>-120238.51</v>
      </c>
      <c r="L60" s="12"/>
      <c r="M60" s="13">
        <f>ROUND(IF(G60=0, IF(I60=0, 0, SIGN(-I60)), IF(I60=0, SIGN(G60), (G60-I60)/ABS(I60))),5)</f>
        <v>-0.17791999999999999</v>
      </c>
    </row>
    <row r="61" spans="1:13" ht="19.5" thickBot="1" x14ac:dyDescent="0.35">
      <c r="A61" s="1"/>
      <c r="B61" s="1" t="s">
        <v>264</v>
      </c>
      <c r="C61" s="1"/>
      <c r="D61" s="1"/>
      <c r="E61" s="1"/>
      <c r="F61" s="1"/>
      <c r="G61" s="18">
        <f>ROUND(SUM(G59:G60),5)</f>
        <v>555571.03</v>
      </c>
      <c r="H61" s="12"/>
      <c r="I61" s="18">
        <f>ROUND(SUM(I59:I60),5)</f>
        <v>675809.54</v>
      </c>
      <c r="J61" s="12"/>
      <c r="K61" s="18">
        <f>ROUND((G61-I61),5)</f>
        <v>-120238.51</v>
      </c>
      <c r="L61" s="12"/>
      <c r="M61" s="19">
        <f>ROUND(IF(G61=0, IF(I61=0, 0, SIGN(-I61)), IF(I61=0, SIGN(G61), (G61-I61)/ABS(I61))),5)</f>
        <v>-0.17791999999999999</v>
      </c>
    </row>
    <row r="62" spans="1:13" s="22" customFormat="1" ht="19.5" thickBot="1" x14ac:dyDescent="0.35">
      <c r="A62" s="1" t="s">
        <v>263</v>
      </c>
      <c r="B62" s="1"/>
      <c r="C62" s="1"/>
      <c r="D62" s="1"/>
      <c r="E62" s="1"/>
      <c r="F62" s="1"/>
      <c r="G62" s="20">
        <f>ROUND(G3+G22+G58+G61,5)</f>
        <v>2457051.04</v>
      </c>
      <c r="H62" s="1"/>
      <c r="I62" s="20">
        <f>ROUND(I3+I22+I58+I61,5)</f>
        <v>2427530.21</v>
      </c>
      <c r="J62" s="1"/>
      <c r="K62" s="20">
        <f>ROUND((G62-I62),5)</f>
        <v>29520.83</v>
      </c>
      <c r="L62" s="1"/>
      <c r="M62" s="21">
        <f>ROUND(IF(G62=0, IF(I62=0, 0, SIGN(-I62)), IF(I62=0, SIGN(G62), (G62-I62)/ABS(I62))),5)</f>
        <v>1.2160000000000001E-2</v>
      </c>
    </row>
    <row r="63" spans="1:13" ht="19.5" thickTop="1" x14ac:dyDescent="0.3">
      <c r="A63" s="1" t="s">
        <v>262</v>
      </c>
      <c r="B63" s="1"/>
      <c r="C63" s="1"/>
      <c r="D63" s="1"/>
      <c r="E63" s="1"/>
      <c r="F63" s="1"/>
      <c r="G63" s="11"/>
      <c r="H63" s="12"/>
      <c r="I63" s="11"/>
      <c r="J63" s="12"/>
      <c r="K63" s="11"/>
      <c r="L63" s="12"/>
      <c r="M63" s="13"/>
    </row>
    <row r="64" spans="1:13" x14ac:dyDescent="0.3">
      <c r="A64" s="1"/>
      <c r="B64" s="1" t="s">
        <v>261</v>
      </c>
      <c r="C64" s="1"/>
      <c r="D64" s="1"/>
      <c r="E64" s="1"/>
      <c r="F64" s="1"/>
      <c r="G64" s="11"/>
      <c r="H64" s="12"/>
      <c r="I64" s="11"/>
      <c r="J64" s="12"/>
      <c r="K64" s="11"/>
      <c r="L64" s="12"/>
      <c r="M64" s="13"/>
    </row>
    <row r="65" spans="1:13" x14ac:dyDescent="0.3">
      <c r="A65" s="1"/>
      <c r="B65" s="1"/>
      <c r="C65" s="1" t="s">
        <v>260</v>
      </c>
      <c r="D65" s="1"/>
      <c r="E65" s="1"/>
      <c r="F65" s="1"/>
      <c r="G65" s="11"/>
      <c r="H65" s="12"/>
      <c r="I65" s="11"/>
      <c r="J65" s="12"/>
      <c r="K65" s="11"/>
      <c r="L65" s="12"/>
      <c r="M65" s="13"/>
    </row>
    <row r="66" spans="1:13" x14ac:dyDescent="0.3">
      <c r="A66" s="1"/>
      <c r="B66" s="1"/>
      <c r="C66" s="1"/>
      <c r="D66" s="1" t="s">
        <v>259</v>
      </c>
      <c r="E66" s="1"/>
      <c r="F66" s="1"/>
      <c r="G66" s="11"/>
      <c r="H66" s="12"/>
      <c r="I66" s="11"/>
      <c r="J66" s="12"/>
      <c r="K66" s="11"/>
      <c r="L66" s="12"/>
      <c r="M66" s="13"/>
    </row>
    <row r="67" spans="1:13" ht="19.5" thickBot="1" x14ac:dyDescent="0.35">
      <c r="A67" s="1"/>
      <c r="B67" s="1"/>
      <c r="C67" s="1"/>
      <c r="D67" s="1"/>
      <c r="E67" s="1" t="s">
        <v>258</v>
      </c>
      <c r="F67" s="1"/>
      <c r="G67" s="14">
        <v>41038.879999999997</v>
      </c>
      <c r="H67" s="12"/>
      <c r="I67" s="14">
        <v>53503.81</v>
      </c>
      <c r="J67" s="12"/>
      <c r="K67" s="14">
        <f>ROUND((G67-I67),5)</f>
        <v>-12464.93</v>
      </c>
      <c r="L67" s="12"/>
      <c r="M67" s="15">
        <f>ROUND(IF(G67=0, IF(I67=0, 0, SIGN(-I67)), IF(I67=0, SIGN(G67), (G67-I67)/ABS(I67))),5)</f>
        <v>-0.23297000000000001</v>
      </c>
    </row>
    <row r="68" spans="1:13" x14ac:dyDescent="0.3">
      <c r="A68" s="1"/>
      <c r="B68" s="1"/>
      <c r="C68" s="1"/>
      <c r="D68" s="1" t="s">
        <v>257</v>
      </c>
      <c r="E68" s="1"/>
      <c r="F68" s="1"/>
      <c r="G68" s="11">
        <f>ROUND(SUM(G66:G67),5)</f>
        <v>41038.879999999997</v>
      </c>
      <c r="H68" s="12"/>
      <c r="I68" s="11">
        <f>ROUND(SUM(I66:I67),5)</f>
        <v>53503.81</v>
      </c>
      <c r="J68" s="12"/>
      <c r="K68" s="11">
        <f>ROUND((G68-I68),5)</f>
        <v>-12464.93</v>
      </c>
      <c r="L68" s="12"/>
      <c r="M68" s="13">
        <f>ROUND(IF(G68=0, IF(I68=0, 0, SIGN(-I68)), IF(I68=0, SIGN(G68), (G68-I68)/ABS(I68))),5)</f>
        <v>-0.23297000000000001</v>
      </c>
    </row>
    <row r="69" spans="1:13" x14ac:dyDescent="0.3">
      <c r="A69" s="1"/>
      <c r="B69" s="1"/>
      <c r="C69" s="1"/>
      <c r="D69" s="1" t="s">
        <v>256</v>
      </c>
      <c r="E69" s="1"/>
      <c r="F69" s="1"/>
      <c r="G69" s="11"/>
      <c r="H69" s="12"/>
      <c r="I69" s="11"/>
      <c r="J69" s="12"/>
      <c r="K69" s="11"/>
      <c r="L69" s="12"/>
      <c r="M69" s="13"/>
    </row>
    <row r="70" spans="1:13" x14ac:dyDescent="0.3">
      <c r="A70" s="1"/>
      <c r="B70" s="1"/>
      <c r="C70" s="1"/>
      <c r="D70" s="1"/>
      <c r="E70" s="1" t="s">
        <v>255</v>
      </c>
      <c r="F70" s="1"/>
      <c r="G70" s="11">
        <v>0</v>
      </c>
      <c r="H70" s="12"/>
      <c r="I70" s="11">
        <v>55.37</v>
      </c>
      <c r="J70" s="12"/>
      <c r="K70" s="11">
        <f>ROUND((G70-I70),5)</f>
        <v>-55.37</v>
      </c>
      <c r="L70" s="12"/>
      <c r="M70" s="13">
        <f>ROUND(IF(G70=0, IF(I70=0, 0, SIGN(-I70)), IF(I70=0, SIGN(G70), (G70-I70)/ABS(I70))),5)</f>
        <v>-1</v>
      </c>
    </row>
    <row r="71" spans="1:13" x14ac:dyDescent="0.3">
      <c r="A71" s="1"/>
      <c r="B71" s="1"/>
      <c r="C71" s="1"/>
      <c r="D71" s="1"/>
      <c r="E71" s="1" t="s">
        <v>254</v>
      </c>
      <c r="F71" s="1"/>
      <c r="G71" s="11">
        <v>0</v>
      </c>
      <c r="H71" s="12"/>
      <c r="I71" s="11">
        <v>775.11</v>
      </c>
      <c r="J71" s="12"/>
      <c r="K71" s="11">
        <f>ROUND((G71-I71),5)</f>
        <v>-775.11</v>
      </c>
      <c r="L71" s="12"/>
      <c r="M71" s="13">
        <f>ROUND(IF(G71=0, IF(I71=0, 0, SIGN(-I71)), IF(I71=0, SIGN(G71), (G71-I71)/ABS(I71))),5)</f>
        <v>-1</v>
      </c>
    </row>
    <row r="72" spans="1:13" x14ac:dyDescent="0.3">
      <c r="A72" s="1"/>
      <c r="B72" s="1"/>
      <c r="C72" s="1"/>
      <c r="D72" s="1"/>
      <c r="E72" s="1" t="s">
        <v>253</v>
      </c>
      <c r="F72" s="1"/>
      <c r="G72" s="11">
        <v>0</v>
      </c>
      <c r="H72" s="12"/>
      <c r="I72" s="11">
        <v>67.989999999999995</v>
      </c>
      <c r="J72" s="12"/>
      <c r="K72" s="11">
        <f>ROUND((G72-I72),5)</f>
        <v>-67.989999999999995</v>
      </c>
      <c r="L72" s="12"/>
      <c r="M72" s="13">
        <f>ROUND(IF(G72=0, IF(I72=0, 0, SIGN(-I72)), IF(I72=0, SIGN(G72), (G72-I72)/ABS(I72))),5)</f>
        <v>-1</v>
      </c>
    </row>
    <row r="73" spans="1:13" x14ac:dyDescent="0.3">
      <c r="A73" s="1"/>
      <c r="B73" s="1"/>
      <c r="C73" s="1"/>
      <c r="D73" s="1"/>
      <c r="E73" s="1" t="s">
        <v>252</v>
      </c>
      <c r="F73" s="1"/>
      <c r="G73" s="11"/>
      <c r="H73" s="12"/>
      <c r="I73" s="11"/>
      <c r="J73" s="12"/>
      <c r="K73" s="11"/>
      <c r="L73" s="12"/>
      <c r="M73" s="13"/>
    </row>
    <row r="74" spans="1:13" x14ac:dyDescent="0.3">
      <c r="A74" s="1"/>
      <c r="B74" s="1"/>
      <c r="C74" s="1"/>
      <c r="D74" s="1"/>
      <c r="E74" s="1"/>
      <c r="F74" s="1" t="s">
        <v>251</v>
      </c>
      <c r="G74" s="11">
        <v>315</v>
      </c>
      <c r="H74" s="12"/>
      <c r="I74" s="11">
        <v>0</v>
      </c>
      <c r="J74" s="12"/>
      <c r="K74" s="11">
        <f t="shared" ref="K74:K93" si="8">ROUND((G74-I74),5)</f>
        <v>315</v>
      </c>
      <c r="L74" s="12"/>
      <c r="M74" s="13">
        <f t="shared" ref="M74:M93" si="9">ROUND(IF(G74=0, IF(I74=0, 0, SIGN(-I74)), IF(I74=0, SIGN(G74), (G74-I74)/ABS(I74))),5)</f>
        <v>1</v>
      </c>
    </row>
    <row r="75" spans="1:13" x14ac:dyDescent="0.3">
      <c r="A75" s="1"/>
      <c r="B75" s="1"/>
      <c r="C75" s="1"/>
      <c r="D75" s="1"/>
      <c r="E75" s="1"/>
      <c r="F75" s="1" t="s">
        <v>250</v>
      </c>
      <c r="G75" s="11">
        <v>0</v>
      </c>
      <c r="H75" s="12"/>
      <c r="I75" s="11">
        <v>-10906.43</v>
      </c>
      <c r="J75" s="12"/>
      <c r="K75" s="11">
        <f t="shared" si="8"/>
        <v>10906.43</v>
      </c>
      <c r="L75" s="12"/>
      <c r="M75" s="13">
        <f t="shared" si="9"/>
        <v>1</v>
      </c>
    </row>
    <row r="76" spans="1:13" x14ac:dyDescent="0.3">
      <c r="A76" s="1"/>
      <c r="B76" s="1"/>
      <c r="C76" s="1"/>
      <c r="D76" s="1"/>
      <c r="E76" s="1"/>
      <c r="F76" s="1" t="s">
        <v>249</v>
      </c>
      <c r="G76" s="11">
        <v>360.9</v>
      </c>
      <c r="H76" s="12"/>
      <c r="I76" s="11">
        <v>84.97</v>
      </c>
      <c r="J76" s="12"/>
      <c r="K76" s="11">
        <f t="shared" si="8"/>
        <v>275.93</v>
      </c>
      <c r="L76" s="12"/>
      <c r="M76" s="13">
        <f t="shared" si="9"/>
        <v>3.2473800000000002</v>
      </c>
    </row>
    <row r="77" spans="1:13" x14ac:dyDescent="0.3">
      <c r="A77" s="1"/>
      <c r="B77" s="1"/>
      <c r="C77" s="1"/>
      <c r="D77" s="1"/>
      <c r="E77" s="1"/>
      <c r="F77" s="1" t="s">
        <v>248</v>
      </c>
      <c r="G77" s="11">
        <v>124</v>
      </c>
      <c r="H77" s="12"/>
      <c r="I77" s="11">
        <v>136</v>
      </c>
      <c r="J77" s="12"/>
      <c r="K77" s="11">
        <f t="shared" si="8"/>
        <v>-12</v>
      </c>
      <c r="L77" s="12"/>
      <c r="M77" s="13">
        <f t="shared" si="9"/>
        <v>-8.8239999999999999E-2</v>
      </c>
    </row>
    <row r="78" spans="1:13" x14ac:dyDescent="0.3">
      <c r="A78" s="1"/>
      <c r="B78" s="1"/>
      <c r="C78" s="1"/>
      <c r="D78" s="1"/>
      <c r="E78" s="1"/>
      <c r="F78" s="1" t="s">
        <v>247</v>
      </c>
      <c r="G78" s="11">
        <v>1826.03</v>
      </c>
      <c r="H78" s="12"/>
      <c r="I78" s="11">
        <v>1703.05</v>
      </c>
      <c r="J78" s="12"/>
      <c r="K78" s="11">
        <f t="shared" si="8"/>
        <v>122.98</v>
      </c>
      <c r="L78" s="12"/>
      <c r="M78" s="13">
        <f t="shared" si="9"/>
        <v>7.2209999999999996E-2</v>
      </c>
    </row>
    <row r="79" spans="1:13" x14ac:dyDescent="0.3">
      <c r="A79" s="1"/>
      <c r="B79" s="1"/>
      <c r="C79" s="1"/>
      <c r="D79" s="1"/>
      <c r="E79" s="1"/>
      <c r="F79" s="1" t="s">
        <v>246</v>
      </c>
      <c r="G79" s="11">
        <v>37.799999999999997</v>
      </c>
      <c r="H79" s="12"/>
      <c r="I79" s="11">
        <v>83.7</v>
      </c>
      <c r="J79" s="12"/>
      <c r="K79" s="11">
        <f t="shared" si="8"/>
        <v>-45.9</v>
      </c>
      <c r="L79" s="12"/>
      <c r="M79" s="13">
        <f t="shared" si="9"/>
        <v>-0.54839000000000004</v>
      </c>
    </row>
    <row r="80" spans="1:13" x14ac:dyDescent="0.3">
      <c r="A80" s="1"/>
      <c r="B80" s="1"/>
      <c r="C80" s="1"/>
      <c r="D80" s="1"/>
      <c r="E80" s="1"/>
      <c r="F80" s="1" t="s">
        <v>245</v>
      </c>
      <c r="G80" s="11">
        <v>-32.090000000000003</v>
      </c>
      <c r="H80" s="12"/>
      <c r="I80" s="11">
        <v>146.91</v>
      </c>
      <c r="J80" s="12"/>
      <c r="K80" s="11">
        <f t="shared" si="8"/>
        <v>-179</v>
      </c>
      <c r="L80" s="12"/>
      <c r="M80" s="13">
        <f t="shared" si="9"/>
        <v>-1.2184299999999999</v>
      </c>
    </row>
    <row r="81" spans="1:13" x14ac:dyDescent="0.3">
      <c r="A81" s="1"/>
      <c r="B81" s="1"/>
      <c r="C81" s="1"/>
      <c r="D81" s="1"/>
      <c r="E81" s="1"/>
      <c r="F81" s="1" t="s">
        <v>244</v>
      </c>
      <c r="G81" s="11">
        <v>-777.39</v>
      </c>
      <c r="H81" s="12"/>
      <c r="I81" s="11">
        <v>101.05</v>
      </c>
      <c r="J81" s="12"/>
      <c r="K81" s="11">
        <f t="shared" si="8"/>
        <v>-878.44</v>
      </c>
      <c r="L81" s="12"/>
      <c r="M81" s="13">
        <f t="shared" si="9"/>
        <v>-8.6931200000000004</v>
      </c>
    </row>
    <row r="82" spans="1:13" x14ac:dyDescent="0.3">
      <c r="A82" s="1"/>
      <c r="B82" s="1"/>
      <c r="C82" s="1"/>
      <c r="D82" s="1"/>
      <c r="E82" s="1"/>
      <c r="F82" s="1" t="s">
        <v>243</v>
      </c>
      <c r="G82" s="11">
        <v>820</v>
      </c>
      <c r="H82" s="12"/>
      <c r="I82" s="11">
        <v>804</v>
      </c>
      <c r="J82" s="12"/>
      <c r="K82" s="11">
        <f t="shared" si="8"/>
        <v>16</v>
      </c>
      <c r="L82" s="12"/>
      <c r="M82" s="13">
        <f t="shared" si="9"/>
        <v>1.9900000000000001E-2</v>
      </c>
    </row>
    <row r="83" spans="1:13" x14ac:dyDescent="0.3">
      <c r="A83" s="1"/>
      <c r="B83" s="1"/>
      <c r="C83" s="1"/>
      <c r="D83" s="1"/>
      <c r="E83" s="1"/>
      <c r="F83" s="1" t="s">
        <v>242</v>
      </c>
      <c r="G83" s="11">
        <v>-20.68</v>
      </c>
      <c r="H83" s="12"/>
      <c r="I83" s="11">
        <v>-20.68</v>
      </c>
      <c r="J83" s="12"/>
      <c r="K83" s="11">
        <f t="shared" si="8"/>
        <v>0</v>
      </c>
      <c r="L83" s="12"/>
      <c r="M83" s="13">
        <f t="shared" si="9"/>
        <v>0</v>
      </c>
    </row>
    <row r="84" spans="1:13" ht="19.5" thickBot="1" x14ac:dyDescent="0.35">
      <c r="A84" s="1"/>
      <c r="B84" s="1"/>
      <c r="C84" s="1"/>
      <c r="D84" s="1"/>
      <c r="E84" s="1"/>
      <c r="F84" s="1" t="s">
        <v>241</v>
      </c>
      <c r="G84" s="14">
        <v>385.89</v>
      </c>
      <c r="H84" s="12"/>
      <c r="I84" s="14">
        <v>318.14999999999998</v>
      </c>
      <c r="J84" s="12"/>
      <c r="K84" s="14">
        <f t="shared" si="8"/>
        <v>67.739999999999995</v>
      </c>
      <c r="L84" s="12"/>
      <c r="M84" s="15">
        <f t="shared" si="9"/>
        <v>0.21292</v>
      </c>
    </row>
    <row r="85" spans="1:13" x14ac:dyDescent="0.3">
      <c r="A85" s="1"/>
      <c r="B85" s="1"/>
      <c r="C85" s="1"/>
      <c r="D85" s="1"/>
      <c r="E85" s="1" t="s">
        <v>240</v>
      </c>
      <c r="F85" s="1"/>
      <c r="G85" s="11">
        <f>ROUND(SUM(G73:G84),5)</f>
        <v>3039.46</v>
      </c>
      <c r="H85" s="12"/>
      <c r="I85" s="11">
        <f>ROUND(SUM(I73:I84),5)</f>
        <v>-7549.28</v>
      </c>
      <c r="J85" s="12"/>
      <c r="K85" s="11">
        <f t="shared" si="8"/>
        <v>10588.74</v>
      </c>
      <c r="L85" s="12"/>
      <c r="M85" s="13">
        <f t="shared" si="9"/>
        <v>1.40262</v>
      </c>
    </row>
    <row r="86" spans="1:13" x14ac:dyDescent="0.3">
      <c r="A86" s="1"/>
      <c r="B86" s="1"/>
      <c r="C86" s="1"/>
      <c r="D86" s="1"/>
      <c r="E86" s="1" t="s">
        <v>239</v>
      </c>
      <c r="F86" s="1"/>
      <c r="G86" s="11">
        <v>-10979.36</v>
      </c>
      <c r="H86" s="12"/>
      <c r="I86" s="11">
        <v>-8764.75</v>
      </c>
      <c r="J86" s="12"/>
      <c r="K86" s="11">
        <f t="shared" si="8"/>
        <v>-2214.61</v>
      </c>
      <c r="L86" s="12"/>
      <c r="M86" s="13">
        <f t="shared" si="9"/>
        <v>-0.25267000000000001</v>
      </c>
    </row>
    <row r="87" spans="1:13" x14ac:dyDescent="0.3">
      <c r="A87" s="1"/>
      <c r="B87" s="1"/>
      <c r="C87" s="1"/>
      <c r="D87" s="1"/>
      <c r="E87" s="1" t="s">
        <v>238</v>
      </c>
      <c r="F87" s="1"/>
      <c r="G87" s="11">
        <v>2213.21</v>
      </c>
      <c r="H87" s="12"/>
      <c r="I87" s="11">
        <v>2350.0100000000002</v>
      </c>
      <c r="J87" s="12"/>
      <c r="K87" s="11">
        <f t="shared" si="8"/>
        <v>-136.80000000000001</v>
      </c>
      <c r="L87" s="12"/>
      <c r="M87" s="13">
        <f t="shared" si="9"/>
        <v>-5.8209999999999998E-2</v>
      </c>
    </row>
    <row r="88" spans="1:13" x14ac:dyDescent="0.3">
      <c r="A88" s="1"/>
      <c r="B88" s="1"/>
      <c r="C88" s="1"/>
      <c r="D88" s="1"/>
      <c r="E88" s="1" t="s">
        <v>237</v>
      </c>
      <c r="F88" s="1"/>
      <c r="G88" s="11">
        <v>508.1</v>
      </c>
      <c r="H88" s="12"/>
      <c r="I88" s="11">
        <v>540.08000000000004</v>
      </c>
      <c r="J88" s="12"/>
      <c r="K88" s="11">
        <f t="shared" si="8"/>
        <v>-31.98</v>
      </c>
      <c r="L88" s="12"/>
      <c r="M88" s="13">
        <f t="shared" si="9"/>
        <v>-5.9209999999999999E-2</v>
      </c>
    </row>
    <row r="89" spans="1:13" x14ac:dyDescent="0.3">
      <c r="A89" s="1"/>
      <c r="B89" s="1"/>
      <c r="C89" s="1"/>
      <c r="D89" s="1"/>
      <c r="E89" s="1" t="s">
        <v>236</v>
      </c>
      <c r="F89" s="1"/>
      <c r="G89" s="11">
        <v>553.91999999999996</v>
      </c>
      <c r="H89" s="12"/>
      <c r="I89" s="11">
        <v>620.36</v>
      </c>
      <c r="J89" s="12"/>
      <c r="K89" s="11">
        <f t="shared" si="8"/>
        <v>-66.44</v>
      </c>
      <c r="L89" s="12"/>
      <c r="M89" s="13">
        <f t="shared" si="9"/>
        <v>-0.1071</v>
      </c>
    </row>
    <row r="90" spans="1:13" ht="19.5" thickBot="1" x14ac:dyDescent="0.35">
      <c r="A90" s="1"/>
      <c r="B90" s="1"/>
      <c r="C90" s="1"/>
      <c r="D90" s="1"/>
      <c r="E90" s="1" t="s">
        <v>235</v>
      </c>
      <c r="F90" s="1"/>
      <c r="G90" s="11">
        <v>0</v>
      </c>
      <c r="H90" s="12"/>
      <c r="I90" s="11">
        <v>7.94</v>
      </c>
      <c r="J90" s="12"/>
      <c r="K90" s="11">
        <f t="shared" si="8"/>
        <v>-7.94</v>
      </c>
      <c r="L90" s="12"/>
      <c r="M90" s="13">
        <f t="shared" si="9"/>
        <v>-1</v>
      </c>
    </row>
    <row r="91" spans="1:13" ht="19.5" thickBot="1" x14ac:dyDescent="0.35">
      <c r="A91" s="1"/>
      <c r="B91" s="1"/>
      <c r="C91" s="1"/>
      <c r="D91" s="1" t="s">
        <v>234</v>
      </c>
      <c r="E91" s="1"/>
      <c r="F91" s="1"/>
      <c r="G91" s="18">
        <f>ROUND(SUM(G69:G72)+SUM(G85:G90),5)</f>
        <v>-4664.67</v>
      </c>
      <c r="H91" s="12"/>
      <c r="I91" s="18">
        <f>ROUND(SUM(I69:I72)+SUM(I85:I90),5)</f>
        <v>-11897.17</v>
      </c>
      <c r="J91" s="12"/>
      <c r="K91" s="18">
        <f t="shared" si="8"/>
        <v>7232.5</v>
      </c>
      <c r="L91" s="12"/>
      <c r="M91" s="19">
        <f t="shared" si="9"/>
        <v>0.60792000000000002</v>
      </c>
    </row>
    <row r="92" spans="1:13" ht="19.5" thickBot="1" x14ac:dyDescent="0.35">
      <c r="A92" s="1"/>
      <c r="B92" s="1"/>
      <c r="C92" s="1" t="s">
        <v>233</v>
      </c>
      <c r="D92" s="1"/>
      <c r="E92" s="1"/>
      <c r="F92" s="1"/>
      <c r="G92" s="16">
        <f>ROUND(G65+G68+G91,5)</f>
        <v>36374.21</v>
      </c>
      <c r="H92" s="12"/>
      <c r="I92" s="16">
        <f>ROUND(I65+I68+I91,5)</f>
        <v>41606.639999999999</v>
      </c>
      <c r="J92" s="12"/>
      <c r="K92" s="16">
        <f t="shared" si="8"/>
        <v>-5232.43</v>
      </c>
      <c r="L92" s="12"/>
      <c r="M92" s="17">
        <f t="shared" si="9"/>
        <v>-0.12576000000000001</v>
      </c>
    </row>
    <row r="93" spans="1:13" x14ac:dyDescent="0.3">
      <c r="A93" s="1"/>
      <c r="B93" s="1" t="s">
        <v>232</v>
      </c>
      <c r="C93" s="1"/>
      <c r="D93" s="1"/>
      <c r="E93" s="1"/>
      <c r="F93" s="1"/>
      <c r="G93" s="11">
        <f>ROUND(G64+G92,5)</f>
        <v>36374.21</v>
      </c>
      <c r="H93" s="12"/>
      <c r="I93" s="11">
        <f>ROUND(I64+I92,5)</f>
        <v>41606.639999999999</v>
      </c>
      <c r="J93" s="12"/>
      <c r="K93" s="11">
        <f t="shared" si="8"/>
        <v>-5232.43</v>
      </c>
      <c r="L93" s="12"/>
      <c r="M93" s="13">
        <f t="shared" si="9"/>
        <v>-0.12576000000000001</v>
      </c>
    </row>
    <row r="94" spans="1:13" x14ac:dyDescent="0.3">
      <c r="A94" s="1"/>
      <c r="B94" s="1" t="s">
        <v>231</v>
      </c>
      <c r="C94" s="1"/>
      <c r="D94" s="1"/>
      <c r="E94" s="1"/>
      <c r="F94" s="1"/>
      <c r="G94" s="11"/>
      <c r="H94" s="12"/>
      <c r="I94" s="11"/>
      <c r="J94" s="12"/>
      <c r="K94" s="11"/>
      <c r="L94" s="12"/>
      <c r="M94" s="13"/>
    </row>
    <row r="95" spans="1:13" x14ac:dyDescent="0.3">
      <c r="A95" s="1"/>
      <c r="B95" s="1"/>
      <c r="C95" s="1" t="s">
        <v>230</v>
      </c>
      <c r="D95" s="1"/>
      <c r="E95" s="1"/>
      <c r="F95" s="1"/>
      <c r="G95" s="11">
        <v>2460310.13</v>
      </c>
      <c r="H95" s="12"/>
      <c r="I95" s="11">
        <v>2343785.09</v>
      </c>
      <c r="J95" s="12"/>
      <c r="K95" s="11">
        <f>ROUND((G95-I95),5)</f>
        <v>116525.04</v>
      </c>
      <c r="L95" s="12"/>
      <c r="M95" s="13">
        <f>ROUND(IF(G95=0, IF(I95=0, 0, SIGN(-I95)), IF(I95=0, SIGN(G95), (G95-I95)/ABS(I95))),5)</f>
        <v>4.972E-2</v>
      </c>
    </row>
    <row r="96" spans="1:13" x14ac:dyDescent="0.3">
      <c r="A96" s="1"/>
      <c r="B96" s="1"/>
      <c r="C96" s="1" t="s">
        <v>229</v>
      </c>
      <c r="D96" s="1"/>
      <c r="E96" s="1"/>
      <c r="F96" s="1"/>
      <c r="G96" s="11"/>
      <c r="H96" s="12"/>
      <c r="I96" s="11"/>
      <c r="J96" s="12"/>
      <c r="K96" s="11"/>
      <c r="L96" s="12"/>
      <c r="M96" s="13"/>
    </row>
    <row r="97" spans="1:13" ht="19.5" thickBot="1" x14ac:dyDescent="0.35">
      <c r="A97" s="1"/>
      <c r="B97" s="1"/>
      <c r="C97" s="1"/>
      <c r="D97" s="1" t="s">
        <v>228</v>
      </c>
      <c r="E97" s="1"/>
      <c r="F97" s="1"/>
      <c r="G97" s="14">
        <v>72659.81</v>
      </c>
      <c r="H97" s="12"/>
      <c r="I97" s="14">
        <v>72659.81</v>
      </c>
      <c r="J97" s="12"/>
      <c r="K97" s="14">
        <f>ROUND((G97-I97),5)</f>
        <v>0</v>
      </c>
      <c r="L97" s="12"/>
      <c r="M97" s="15">
        <f>ROUND(IF(G97=0, IF(I97=0, 0, SIGN(-I97)), IF(I97=0, SIGN(G97), (G97-I97)/ABS(I97))),5)</f>
        <v>0</v>
      </c>
    </row>
    <row r="98" spans="1:13" x14ac:dyDescent="0.3">
      <c r="A98" s="1"/>
      <c r="B98" s="1"/>
      <c r="C98" s="1" t="s">
        <v>227</v>
      </c>
      <c r="D98" s="1"/>
      <c r="E98" s="1"/>
      <c r="F98" s="1"/>
      <c r="G98" s="11">
        <f>ROUND(SUM(G96:G97),5)</f>
        <v>72659.81</v>
      </c>
      <c r="H98" s="12"/>
      <c r="I98" s="11">
        <f>ROUND(SUM(I96:I97),5)</f>
        <v>72659.81</v>
      </c>
      <c r="J98" s="12"/>
      <c r="K98" s="11">
        <f>ROUND((G98-I98),5)</f>
        <v>0</v>
      </c>
      <c r="L98" s="12"/>
      <c r="M98" s="13">
        <f>ROUND(IF(G98=0, IF(I98=0, 0, SIGN(-I98)), IF(I98=0, SIGN(G98), (G98-I98)/ABS(I98))),5)</f>
        <v>0</v>
      </c>
    </row>
    <row r="99" spans="1:13" ht="19.5" thickBot="1" x14ac:dyDescent="0.35">
      <c r="A99" s="1"/>
      <c r="B99" s="1"/>
      <c r="C99" s="1" t="s">
        <v>188</v>
      </c>
      <c r="D99" s="1"/>
      <c r="E99" s="1"/>
      <c r="F99" s="1"/>
      <c r="G99" s="11">
        <v>-112293.11</v>
      </c>
      <c r="H99" s="12"/>
      <c r="I99" s="11">
        <v>-30521.33</v>
      </c>
      <c r="J99" s="12"/>
      <c r="K99" s="11">
        <f>ROUND((G99-I99),5)</f>
        <v>-81771.78</v>
      </c>
      <c r="L99" s="12"/>
      <c r="M99" s="13">
        <f>ROUND(IF(G99=0, IF(I99=0, 0, SIGN(-I99)), IF(I99=0, SIGN(G99), (G99-I99)/ABS(I99))),5)</f>
        <v>-2.6791700000000001</v>
      </c>
    </row>
    <row r="100" spans="1:13" ht="19.5" thickBot="1" x14ac:dyDescent="0.35">
      <c r="A100" s="1"/>
      <c r="B100" s="1" t="s">
        <v>226</v>
      </c>
      <c r="C100" s="1"/>
      <c r="D100" s="1"/>
      <c r="E100" s="1"/>
      <c r="F100" s="1"/>
      <c r="G100" s="18">
        <f>ROUND(SUM(G94:G95)+SUM(G98:G99),5)</f>
        <v>2420676.83</v>
      </c>
      <c r="H100" s="12"/>
      <c r="I100" s="18">
        <f>ROUND(SUM(I94:I95)+SUM(I98:I99),5)</f>
        <v>2385923.5699999998</v>
      </c>
      <c r="J100" s="12"/>
      <c r="K100" s="18">
        <f>ROUND((G100-I100),5)</f>
        <v>34753.26</v>
      </c>
      <c r="L100" s="12"/>
      <c r="M100" s="19">
        <f>ROUND(IF(G100=0, IF(I100=0, 0, SIGN(-I100)), IF(I100=0, SIGN(G100), (G100-I100)/ABS(I100))),5)</f>
        <v>1.457E-2</v>
      </c>
    </row>
    <row r="101" spans="1:13" s="22" customFormat="1" ht="19.5" thickBot="1" x14ac:dyDescent="0.35">
      <c r="A101" s="1" t="s">
        <v>225</v>
      </c>
      <c r="B101" s="1"/>
      <c r="C101" s="1"/>
      <c r="D101" s="1"/>
      <c r="E101" s="1"/>
      <c r="F101" s="1"/>
      <c r="G101" s="20">
        <f>ROUND(G63+G93+G100,5)</f>
        <v>2457051.04</v>
      </c>
      <c r="H101" s="1"/>
      <c r="I101" s="20">
        <f>ROUND(I63+I93+I100,5)</f>
        <v>2427530.21</v>
      </c>
      <c r="J101" s="1"/>
      <c r="K101" s="20">
        <f>ROUND((G101-I101),5)</f>
        <v>29520.83</v>
      </c>
      <c r="L101" s="1"/>
      <c r="M101" s="21">
        <f>ROUND(IF(G101=0, IF(I101=0, 0, SIGN(-I101)), IF(I101=0, SIGN(G101), (G101-I101)/ABS(I101))),5)</f>
        <v>1.2160000000000001E-2</v>
      </c>
    </row>
    <row r="102" spans="1:13" ht="19.5" thickTop="1" x14ac:dyDescent="0.3"/>
  </sheetData>
  <pageMargins left="0.7" right="0.7" top="0.75" bottom="0.75" header="0.1" footer="0.3"/>
  <pageSetup scale="77" fitToHeight="0" orientation="landscape" r:id="rId1"/>
  <headerFooter>
    <oddHeader>&amp;L&amp;"Arial,Bold"&amp;8 9:15 AM
&amp;"Arial,Bold"&amp;8 11/23/22
&amp;"Arial,Bold"&amp;8 Accrual Basis&amp;C&amp;"Arial,Bold"&amp;12 Transitions of PA
&amp;"Arial,Bold"&amp;14 Balance Sheet Prev Year Comparison
&amp;"Arial,Bold"&amp;10 As of October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AR Aging 10.31.2022</vt:lpstr>
      <vt:lpstr>Budget vs Actual 10.31.2022</vt:lpstr>
      <vt:lpstr>Balance Sheet Prev Yr 10.31.202</vt:lpstr>
      <vt:lpstr>'AR Aging 10.31.2022'!Print_Titles</vt:lpstr>
      <vt:lpstr>'Balance Sheet Prev Yr 10.31.202'!Print_Titles</vt:lpstr>
      <vt:lpstr>'Budget vs Actual 10.31.2022'!Print_Titles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McGrath</dc:creator>
  <cp:lastModifiedBy>Tracy Strosser</cp:lastModifiedBy>
  <cp:lastPrinted>2022-11-23T19:41:00Z</cp:lastPrinted>
  <dcterms:created xsi:type="dcterms:W3CDTF">2022-11-23T19:32:14Z</dcterms:created>
  <dcterms:modified xsi:type="dcterms:W3CDTF">2022-11-29T13:17:20Z</dcterms:modified>
</cp:coreProperties>
</file>